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math" sheetId="1" r:id="rId1"/>
    <sheet name="รายงานคณิต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<sst xmlns="http://schemas.openxmlformats.org/spreadsheetml/2006/main" count="76" uniqueCount="70">
  <si>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</si>
  <si>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</si>
  <si>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</si>
  <si>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</si>
  <si>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</si>
  <si>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</si>
  <si>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</si>
  <si>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</si>
  <si>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</si>
  <si>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</si>
  <si>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</si>
  <si>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</si>
  <si>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สาระ1</t>
  </si>
  <si>
    <t>สาระ2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</si>
  <si>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</si>
  <si>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</si>
  <si>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</si>
  <si>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</si>
  <si>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</si>
  <si>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</si>
  <si>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</si>
  <si>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</si>
  <si>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</si>
  <si>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</si>
  <si>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</si>
  <si>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</si>
  <si>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</si>
  <si>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</si>
  <si>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</si>
  <si>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</si>
  <si>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</si>
  <si>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</si>
  <si>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</si>
  <si>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</si>
  <si>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สาระที่ 1 จำนวนและการดำเนินการ</t>
  </si>
  <si>
    <t>มฐ ค 1.1</t>
  </si>
  <si>
    <t>มฐ ค 1.2</t>
  </si>
  <si>
    <t>มฐ ค 1.4</t>
  </si>
  <si>
    <t>สาระที่ 2  การวัด</t>
  </si>
  <si>
    <t>มฐ ค 2.1</t>
  </si>
  <si>
    <t>มฐ ค 2.2</t>
  </si>
  <si>
    <t>สาระที่ 3 เรขาคณิต</t>
  </si>
  <si>
    <t>มฐ ค 3.2</t>
  </si>
  <si>
    <t>มฐ ค 3.1</t>
  </si>
  <si>
    <t>สาระที่ 4 พีชคณิต</t>
  </si>
  <si>
    <t>มฐ ค 4.1</t>
  </si>
  <si>
    <t>มฐ ค 4.2</t>
  </si>
  <si>
    <t>สาระที่ 5 การวิเคราะห์ข้อมูลและความน่าจำเป็น</t>
  </si>
  <si>
    <t>มฐ ค 5.1</t>
  </si>
  <si>
    <t>มฐ ค 5.2</t>
  </si>
  <si>
    <t>ค 2.1</t>
  </si>
  <si>
    <t>ค 2.2</t>
  </si>
  <si>
    <t>ค 1.1</t>
  </si>
  <si>
    <t>ค 1.2</t>
  </si>
  <si>
    <t>ค 1.4</t>
  </si>
  <si>
    <t>ค 3.1</t>
  </si>
  <si>
    <t>ค 3.2</t>
  </si>
  <si>
    <t>ค 4.1</t>
  </si>
  <si>
    <t>ค 4.2</t>
  </si>
  <si>
    <t>ค 5.1</t>
  </si>
  <si>
    <t>ค 5.2</t>
  </si>
  <si>
    <t>สาระ4</t>
  </si>
  <si>
    <t>สาระ5</t>
  </si>
  <si>
    <t>ค 6.1</t>
  </si>
  <si>
    <t>สาระ6</t>
  </si>
  <si>
    <t>มฐ ค 6.1</t>
  </si>
  <si>
    <t>สาระที่ 6 ทักษะและกระบวนการทางคณิตศาสตร์</t>
  </si>
  <si>
    <t>คณิตศาสตร์</t>
  </si>
  <si>
    <t>สำนักงานเขตพื้นที่การศึกษา.....................................................................</t>
  </si>
  <si>
    <t>รายงานผลการประเมิน Pre O-NET ปีการศึกษา 2560
กลุ่มสาระการเรียนรู้คณิตศาสตร์ ระดับชั้นมัธยมศึกษาปีที่ 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</si>
</sst>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BrowalliaUPC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0" xfId="0" applyFont="1" applyFill="1" applyAlignment="1" applyProtection="1">
      <alignment horizontal="center"/>
      <protection/>
    </xf>
    <xf numFmtId="0" fontId="44" fillId="10" borderId="10" xfId="0" applyFont="1" applyFill="1" applyBorder="1" applyAlignment="1" applyProtection="1">
      <alignment horizontal="center"/>
      <protection/>
    </xf>
    <xf numFmtId="0" fontId="44" fillId="0" borderId="0" xfId="0" applyFont="1" applyFill="1" applyAlignment="1" applyProtection="1">
      <alignment/>
      <protection/>
    </xf>
    <xf numFmtId="1" fontId="45" fillId="0" borderId="0" xfId="0" applyNumberFormat="1" applyFont="1" applyFill="1" applyAlignment="1" applyProtection="1">
      <alignment/>
      <protection/>
    </xf>
    <xf numFmtId="0" fontId="45" fillId="19" borderId="11" xfId="0" applyFont="1" applyFill="1" applyBorder="1" applyAlignment="1">
      <alignment horizontal="left"/>
    </xf>
    <xf numFmtId="0" fontId="45" fillId="10" borderId="11" xfId="0" applyFont="1" applyFill="1" applyBorder="1" applyAlignment="1">
      <alignment horizontal="left"/>
    </xf>
    <xf numFmtId="1" fontId="45" fillId="10" borderId="0" xfId="0" applyNumberFormat="1" applyFont="1" applyFill="1" applyAlignment="1" applyProtection="1">
      <alignment/>
      <protection/>
    </xf>
    <xf numFmtId="0" fontId="44" fillId="19" borderId="10" xfId="0" applyFont="1" applyFill="1" applyBorder="1" applyAlignment="1" applyProtection="1">
      <alignment horizontal="center"/>
      <protection locked="0"/>
    </xf>
    <xf numFmtId="0" fontId="45" fillId="10" borderId="12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10" borderId="0" xfId="0" applyFont="1" applyFill="1" applyAlignment="1">
      <alignment/>
    </xf>
    <xf numFmtId="1" fontId="44" fillId="10" borderId="10" xfId="0" applyNumberFormat="1" applyFont="1" applyFill="1" applyBorder="1" applyAlignment="1" applyProtection="1">
      <alignment horizontal="center"/>
      <protection/>
    </xf>
    <xf numFmtId="0" fontId="45" fillId="10" borderId="13" xfId="0" applyFont="1" applyFill="1" applyBorder="1" applyAlignment="1" applyProtection="1">
      <alignment/>
      <protection/>
    </xf>
    <xf numFmtId="0" fontId="45" fillId="10" borderId="14" xfId="0" applyFont="1" applyFill="1" applyBorder="1" applyAlignment="1" applyProtection="1">
      <alignment/>
      <protection/>
    </xf>
    <xf numFmtId="0" fontId="45" fillId="10" borderId="13" xfId="0" applyFont="1" applyFill="1" applyBorder="1" applyAlignment="1" applyProtection="1">
      <alignment horizontal="center"/>
      <protection/>
    </xf>
    <xf numFmtId="0" fontId="44" fillId="10" borderId="10" xfId="0" applyFont="1" applyFill="1" applyBorder="1" applyAlignment="1">
      <alignment horizontal="center"/>
    </xf>
    <xf numFmtId="0" fontId="44" fillId="0" borderId="0" xfId="0" applyFont="1" applyFill="1" applyAlignment="1" applyProtection="1">
      <alignment horizontal="center"/>
      <protection/>
    </xf>
    <xf numFmtId="0" fontId="37" fillId="19" borderId="11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6" xfId="0" applyFont="1" applyBorder="1" applyAlignment="1" applyProtection="1">
      <alignment horizontal="center" vertical="top" wrapText="1" readingOrder="1"/>
      <protection locked="0"/>
    </xf>
    <xf numFmtId="187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6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left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187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188" fontId="7" fillId="0" borderId="18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9" xfId="0" applyFont="1" applyBorder="1" applyAlignment="1" applyProtection="1">
      <alignment horizontal="left" vertical="top" wrapText="1" readingOrder="1"/>
      <protection locked="0"/>
    </xf>
    <xf numFmtId="0" fontId="10" fillId="0" borderId="19" xfId="0" applyFont="1" applyBorder="1" applyAlignment="1" applyProtection="1">
      <alignment horizontal="center" vertical="top" wrapText="1" readingOrder="1"/>
      <protection locked="0"/>
    </xf>
    <xf numFmtId="187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20" xfId="0" applyFont="1" applyBorder="1" applyAlignment="1" applyProtection="1">
      <alignment horizontal="left" vertical="top" wrapText="1" readingOrder="1"/>
      <protection locked="0"/>
    </xf>
    <xf numFmtId="0" fontId="10" fillId="0" borderId="20" xfId="0" applyFont="1" applyBorder="1" applyAlignment="1" applyProtection="1">
      <alignment horizontal="center" vertical="top" wrapText="1" readingOrder="1"/>
      <protection locked="0"/>
    </xf>
    <xf numFmtId="187" fontId="10" fillId="0" borderId="20" xfId="0" applyNumberFormat="1" applyFont="1" applyBorder="1" applyAlignment="1" applyProtection="1">
      <alignment horizontal="center" vertical="top" wrapText="1" readingOrder="1"/>
      <protection locked="0"/>
    </xf>
    <xf numFmtId="188" fontId="10" fillId="0" borderId="20" xfId="0" applyNumberFormat="1" applyFont="1" applyBorder="1" applyAlignment="1" applyProtection="1">
      <alignment horizontal="center" vertical="top" wrapText="1" readingOrder="1"/>
      <protection locked="0"/>
    </xf>
    <xf numFmtId="0" fontId="44" fillId="9" borderId="21" xfId="0" applyFont="1" applyFill="1" applyBorder="1" applyAlignment="1" applyProtection="1">
      <alignment horizontal="center"/>
      <protection locked="0"/>
    </xf>
    <xf numFmtId="0" fontId="46" fillId="10" borderId="22" xfId="0" applyFont="1" applyFill="1" applyBorder="1" applyAlignment="1">
      <alignment horizontal="center" vertical="center"/>
    </xf>
    <xf numFmtId="0" fontId="46" fillId="10" borderId="22" xfId="0" applyFont="1" applyFill="1" applyBorder="1" applyAlignment="1">
      <alignment horizontal="center"/>
    </xf>
    <xf numFmtId="1" fontId="46" fillId="10" borderId="22" xfId="0" applyNumberFormat="1" applyFont="1" applyFill="1" applyBorder="1" applyAlignment="1">
      <alignment horizontal="center" vertical="center"/>
    </xf>
    <xf numFmtId="1" fontId="46" fillId="10" borderId="22" xfId="0" applyNumberFormat="1" applyFont="1" applyFill="1" applyBorder="1" applyAlignment="1">
      <alignment horizontal="center"/>
    </xf>
    <xf numFmtId="0" fontId="44" fillId="10" borderId="22" xfId="0" applyFont="1" applyFill="1" applyBorder="1" applyAlignment="1">
      <alignment horizontal="center"/>
    </xf>
    <xf numFmtId="0" fontId="44" fillId="10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1" fontId="44" fillId="10" borderId="22" xfId="0" applyNumberFormat="1" applyFont="1" applyFill="1" applyBorder="1" applyAlignment="1">
      <alignment horizontal="center"/>
    </xf>
    <xf numFmtId="0" fontId="44" fillId="33" borderId="21" xfId="0" applyFont="1" applyFill="1" applyBorder="1" applyAlignment="1" applyProtection="1">
      <alignment horizontal="center"/>
      <protection locked="0"/>
    </xf>
    <xf numFmtId="0" fontId="44" fillId="33" borderId="23" xfId="0" applyFont="1" applyFill="1" applyBorder="1" applyAlignment="1" applyProtection="1">
      <alignment horizontal="center"/>
      <protection locked="0"/>
    </xf>
    <xf numFmtId="0" fontId="44" fillId="18" borderId="21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/>
      <protection locked="0"/>
    </xf>
    <xf numFmtId="1" fontId="46" fillId="0" borderId="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1" fontId="44" fillId="10" borderId="12" xfId="0" applyNumberFormat="1" applyFont="1" applyFill="1" applyBorder="1" applyAlignment="1" applyProtection="1">
      <alignment horizontal="left"/>
      <protection/>
    </xf>
    <xf numFmtId="1" fontId="44" fillId="10" borderId="13" xfId="0" applyNumberFormat="1" applyFont="1" applyFill="1" applyBorder="1" applyAlignment="1" applyProtection="1">
      <alignment horizontal="left"/>
      <protection/>
    </xf>
    <xf numFmtId="1" fontId="44" fillId="10" borderId="14" xfId="0" applyNumberFormat="1" applyFont="1" applyFill="1" applyBorder="1" applyAlignment="1" applyProtection="1">
      <alignment horizontal="left"/>
      <protection/>
    </xf>
    <xf numFmtId="1" fontId="44" fillId="30" borderId="24" xfId="0" applyNumberFormat="1" applyFont="1" applyFill="1" applyBorder="1" applyAlignment="1" applyProtection="1">
      <alignment horizontal="center" vertical="center"/>
      <protection locked="0"/>
    </xf>
    <xf numFmtId="1" fontId="44" fillId="30" borderId="2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19" borderId="12" xfId="0" applyFont="1" applyFill="1" applyBorder="1" applyAlignment="1" applyProtection="1">
      <alignment horizontal="center"/>
      <protection locked="0"/>
    </xf>
    <xf numFmtId="0" fontId="44" fillId="19" borderId="13" xfId="0" applyFont="1" applyFill="1" applyBorder="1" applyAlignment="1" applyProtection="1">
      <alignment horizontal="center"/>
      <protection locked="0"/>
    </xf>
    <xf numFmtId="0" fontId="45" fillId="30" borderId="11" xfId="0" applyFont="1" applyFill="1" applyBorder="1" applyAlignment="1" applyProtection="1">
      <alignment horizontal="left"/>
      <protection locked="0"/>
    </xf>
    <xf numFmtId="0" fontId="44" fillId="30" borderId="24" xfId="0" applyFont="1" applyFill="1" applyBorder="1" applyAlignment="1" applyProtection="1">
      <alignment horizontal="center" vertical="center"/>
      <protection locked="0"/>
    </xf>
    <xf numFmtId="0" fontId="44" fillId="3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12</xdr:col>
      <xdr:colOff>390525</xdr:colOff>
      <xdr:row>2</xdr:row>
      <xdr:rowOff>66675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725"/>
          <a:ext cx="666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0"/>
  <sheetViews>
    <sheetView tabSelected="1" zoomScale="130" zoomScaleNormal="130" zoomScalePageLayoutView="0" workbookViewId="0" topLeftCell="A1">
      <selection activeCell="A7" sqref="A7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74" width="4.8515625" style="12" customWidth="1"/>
    <col min="75" max="96" width="4.8515625" style="1" customWidth="1"/>
    <col min="97" max="108" width="4.7109375" style="1" customWidth="1"/>
    <col min="109" max="122" width="7.00390625" style="1" customWidth="1"/>
    <col min="123" max="16384" width="9.140625" style="1" customWidth="1"/>
  </cols>
  <sheetData>
    <row r="1" spans="1:97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5"/>
    </row>
    <row r="2" spans="1:122" ht="20.25">
      <c r="A2" s="74" t="s">
        <v>7</v>
      </c>
      <c r="B2" s="74"/>
      <c r="C2" s="74"/>
      <c r="D2" s="74"/>
      <c r="E2" s="74"/>
      <c r="F2" s="74"/>
      <c r="G2" s="6" t="s">
        <v>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7" t="s">
        <v>9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8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</row>
    <row r="3" spans="1:122" ht="20.25">
      <c r="A3" s="75" t="s">
        <v>0</v>
      </c>
      <c r="B3" s="69" t="s">
        <v>1</v>
      </c>
      <c r="C3" s="69" t="s">
        <v>2</v>
      </c>
      <c r="D3" s="75" t="s">
        <v>3</v>
      </c>
      <c r="E3" s="69" t="s">
        <v>4</v>
      </c>
      <c r="F3" s="69" t="s">
        <v>5</v>
      </c>
      <c r="G3" s="72" t="s">
        <v>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10" t="s">
        <v>16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6"/>
      <c r="CS3" s="66" t="s">
        <v>15</v>
      </c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8"/>
    </row>
    <row r="4" spans="1:122" ht="19.5">
      <c r="A4" s="76"/>
      <c r="B4" s="70"/>
      <c r="C4" s="70"/>
      <c r="D4" s="76"/>
      <c r="E4" s="70"/>
      <c r="F4" s="70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17.1</v>
      </c>
      <c r="X4" s="9">
        <v>17.2</v>
      </c>
      <c r="Y4" s="9">
        <v>17.3</v>
      </c>
      <c r="Z4" s="9">
        <v>17.4</v>
      </c>
      <c r="AA4" s="9">
        <v>18.1</v>
      </c>
      <c r="AB4" s="9">
        <v>18.2</v>
      </c>
      <c r="AC4" s="9">
        <v>18.3</v>
      </c>
      <c r="AD4" s="9">
        <v>18.4</v>
      </c>
      <c r="AE4" s="9">
        <v>19.1</v>
      </c>
      <c r="AF4" s="9">
        <v>19.2</v>
      </c>
      <c r="AG4" s="9">
        <v>19.3</v>
      </c>
      <c r="AH4" s="9">
        <v>19.4</v>
      </c>
      <c r="AI4" s="9">
        <v>20.1</v>
      </c>
      <c r="AJ4" s="9">
        <v>20.2</v>
      </c>
      <c r="AK4" s="9">
        <v>20.3</v>
      </c>
      <c r="AL4" s="9">
        <v>20.4</v>
      </c>
      <c r="AM4" s="9">
        <v>21.2</v>
      </c>
      <c r="AN4" s="9">
        <v>21.2</v>
      </c>
      <c r="AO4" s="9">
        <v>21.3</v>
      </c>
      <c r="AP4" s="9">
        <v>21.4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3">
        <v>1</v>
      </c>
      <c r="BA4" s="3">
        <v>2</v>
      </c>
      <c r="BB4" s="3">
        <v>3</v>
      </c>
      <c r="BC4" s="3">
        <v>4</v>
      </c>
      <c r="BD4" s="3">
        <v>5</v>
      </c>
      <c r="BE4" s="3">
        <v>6</v>
      </c>
      <c r="BF4" s="3">
        <v>7</v>
      </c>
      <c r="BG4" s="3">
        <v>8</v>
      </c>
      <c r="BH4" s="3">
        <v>9</v>
      </c>
      <c r="BI4" s="3">
        <v>10</v>
      </c>
      <c r="BJ4" s="3">
        <v>11</v>
      </c>
      <c r="BK4" s="3">
        <v>12</v>
      </c>
      <c r="BL4" s="3">
        <v>13</v>
      </c>
      <c r="BM4" s="3">
        <v>14</v>
      </c>
      <c r="BN4" s="3">
        <v>15</v>
      </c>
      <c r="BO4" s="3">
        <v>16</v>
      </c>
      <c r="BP4" s="3">
        <v>17.1</v>
      </c>
      <c r="BQ4" s="3">
        <v>17.2</v>
      </c>
      <c r="BR4" s="3">
        <v>17.3</v>
      </c>
      <c r="BS4" s="3">
        <v>17.4</v>
      </c>
      <c r="BT4" s="3">
        <v>18.1</v>
      </c>
      <c r="BU4" s="3">
        <v>18.2</v>
      </c>
      <c r="BV4" s="3">
        <v>18.3</v>
      </c>
      <c r="BW4" s="3">
        <v>18.4</v>
      </c>
      <c r="BX4" s="3">
        <v>19.1</v>
      </c>
      <c r="BY4" s="3">
        <v>19.2</v>
      </c>
      <c r="BZ4" s="3">
        <v>19.3</v>
      </c>
      <c r="CA4" s="3">
        <v>19.4</v>
      </c>
      <c r="CB4" s="3">
        <v>20.1</v>
      </c>
      <c r="CC4" s="3">
        <v>20.2</v>
      </c>
      <c r="CD4" s="3">
        <v>20.3</v>
      </c>
      <c r="CE4" s="3">
        <v>20.4</v>
      </c>
      <c r="CF4" s="3">
        <v>21.1</v>
      </c>
      <c r="CG4" s="3">
        <v>21.2</v>
      </c>
      <c r="CH4" s="3">
        <v>21.3</v>
      </c>
      <c r="CI4" s="3">
        <v>21.4</v>
      </c>
      <c r="CJ4" s="3">
        <v>22</v>
      </c>
      <c r="CK4" s="3">
        <v>23</v>
      </c>
      <c r="CL4" s="3">
        <v>24</v>
      </c>
      <c r="CM4" s="3">
        <v>25</v>
      </c>
      <c r="CN4" s="3">
        <v>26</v>
      </c>
      <c r="CO4" s="3">
        <v>27</v>
      </c>
      <c r="CP4" s="3">
        <v>28</v>
      </c>
      <c r="CQ4" s="3">
        <v>29</v>
      </c>
      <c r="CR4" s="3">
        <v>30</v>
      </c>
      <c r="CS4" s="14" t="s">
        <v>52</v>
      </c>
      <c r="CT4" s="18" t="s">
        <v>53</v>
      </c>
      <c r="CU4" s="18" t="s">
        <v>54</v>
      </c>
      <c r="CV4" s="18" t="s">
        <v>50</v>
      </c>
      <c r="CW4" s="18" t="s">
        <v>51</v>
      </c>
      <c r="CX4" s="18" t="s">
        <v>55</v>
      </c>
      <c r="CY4" s="18" t="s">
        <v>56</v>
      </c>
      <c r="CZ4" s="18" t="s">
        <v>57</v>
      </c>
      <c r="DA4" s="18" t="s">
        <v>58</v>
      </c>
      <c r="DB4" s="18" t="s">
        <v>59</v>
      </c>
      <c r="DC4" s="18" t="s">
        <v>60</v>
      </c>
      <c r="DD4" s="18" t="s">
        <v>63</v>
      </c>
      <c r="DE4" s="18" t="s">
        <v>12</v>
      </c>
      <c r="DF4" s="18" t="s">
        <v>11</v>
      </c>
      <c r="DG4" s="18" t="s">
        <v>13</v>
      </c>
      <c r="DH4" s="18" t="s">
        <v>11</v>
      </c>
      <c r="DI4" s="18" t="s">
        <v>14</v>
      </c>
      <c r="DJ4" s="18" t="s">
        <v>11</v>
      </c>
      <c r="DK4" s="18" t="s">
        <v>61</v>
      </c>
      <c r="DL4" s="18" t="s">
        <v>11</v>
      </c>
      <c r="DM4" s="18" t="s">
        <v>62</v>
      </c>
      <c r="DN4" s="18" t="s">
        <v>11</v>
      </c>
      <c r="DO4" s="18" t="s">
        <v>64</v>
      </c>
      <c r="DP4" s="18" t="s">
        <v>11</v>
      </c>
      <c r="DQ4" s="18" t="s">
        <v>10</v>
      </c>
      <c r="DR4" s="18" t="s">
        <v>11</v>
      </c>
    </row>
    <row r="5" spans="1:122" ht="22.5">
      <c r="A5" s="76"/>
      <c r="B5" s="70"/>
      <c r="C5" s="70"/>
      <c r="D5" s="76"/>
      <c r="E5" s="70"/>
      <c r="F5" s="70"/>
      <c r="G5" s="43">
        <v>3</v>
      </c>
      <c r="H5" s="43">
        <v>4</v>
      </c>
      <c r="I5" s="43">
        <v>4</v>
      </c>
      <c r="J5" s="43">
        <v>4</v>
      </c>
      <c r="K5" s="43">
        <v>2</v>
      </c>
      <c r="L5" s="43">
        <v>4</v>
      </c>
      <c r="M5" s="43">
        <v>4</v>
      </c>
      <c r="N5" s="43">
        <v>3</v>
      </c>
      <c r="O5" s="43">
        <v>3</v>
      </c>
      <c r="P5" s="43">
        <v>4</v>
      </c>
      <c r="Q5" s="43">
        <v>2</v>
      </c>
      <c r="R5" s="43">
        <v>4</v>
      </c>
      <c r="S5" s="43">
        <v>2</v>
      </c>
      <c r="T5" s="43">
        <v>3</v>
      </c>
      <c r="U5" s="43">
        <v>1</v>
      </c>
      <c r="V5" s="43">
        <v>2</v>
      </c>
      <c r="W5" s="54">
        <v>2</v>
      </c>
      <c r="X5" s="54">
        <v>1</v>
      </c>
      <c r="Y5" s="54">
        <v>2</v>
      </c>
      <c r="Z5" s="54">
        <v>1</v>
      </c>
      <c r="AA5" s="54">
        <v>2</v>
      </c>
      <c r="AB5" s="54">
        <v>2</v>
      </c>
      <c r="AC5" s="54">
        <v>1</v>
      </c>
      <c r="AD5" s="54">
        <v>1</v>
      </c>
      <c r="AE5" s="54">
        <v>1</v>
      </c>
      <c r="AF5" s="54">
        <v>2</v>
      </c>
      <c r="AG5" s="54">
        <v>1</v>
      </c>
      <c r="AH5" s="54">
        <v>1</v>
      </c>
      <c r="AI5" s="54">
        <v>2</v>
      </c>
      <c r="AJ5" s="54">
        <v>1</v>
      </c>
      <c r="AK5" s="54">
        <v>2</v>
      </c>
      <c r="AL5" s="54">
        <v>2</v>
      </c>
      <c r="AM5" s="54">
        <v>2</v>
      </c>
      <c r="AN5" s="54">
        <v>1</v>
      </c>
      <c r="AO5" s="54">
        <v>1</v>
      </c>
      <c r="AP5" s="54">
        <v>2</v>
      </c>
      <c r="AQ5" s="52">
        <v>3</v>
      </c>
      <c r="AR5" s="52">
        <v>3</v>
      </c>
      <c r="AS5" s="52">
        <v>3</v>
      </c>
      <c r="AT5" s="52">
        <v>3</v>
      </c>
      <c r="AU5" s="52">
        <v>3</v>
      </c>
      <c r="AV5" s="52">
        <v>3</v>
      </c>
      <c r="AW5" s="52">
        <v>3</v>
      </c>
      <c r="AX5" s="52">
        <v>3</v>
      </c>
      <c r="AY5" s="53">
        <v>8</v>
      </c>
      <c r="AZ5" s="44">
        <f>IF(G5=3,3,0)</f>
        <v>3</v>
      </c>
      <c r="BA5" s="44">
        <f>IF(H5=4,3,0)</f>
        <v>3</v>
      </c>
      <c r="BB5" s="44">
        <f>IF(I5=4,3,0)</f>
        <v>3</v>
      </c>
      <c r="BC5" s="44">
        <f>IF(J5=4,3,0)</f>
        <v>3</v>
      </c>
      <c r="BD5" s="44">
        <f>IF(K5=2,3,0)</f>
        <v>3</v>
      </c>
      <c r="BE5" s="44">
        <f>IF(L5=4,3,0)</f>
        <v>3</v>
      </c>
      <c r="BF5" s="44">
        <f>IF(M5=4,3,0)</f>
        <v>3</v>
      </c>
      <c r="BG5" s="44">
        <f>IF(N5=3,3,0)</f>
        <v>3</v>
      </c>
      <c r="BH5" s="44">
        <f>IF(O5=3,3,0)</f>
        <v>3</v>
      </c>
      <c r="BI5" s="44">
        <f>IF(P5=4,3,0)</f>
        <v>3</v>
      </c>
      <c r="BJ5" s="44">
        <f>IF(Q5=2,3,0)</f>
        <v>3</v>
      </c>
      <c r="BK5" s="44">
        <f>IF(R5=4,3,0)</f>
        <v>3</v>
      </c>
      <c r="BL5" s="44">
        <f>IF(S5=2,3,0)</f>
        <v>3</v>
      </c>
      <c r="BM5" s="44">
        <f>IF(T5=3,3,0)</f>
        <v>3</v>
      </c>
      <c r="BN5" s="44">
        <f>IF(U5=1,3,0)</f>
        <v>3</v>
      </c>
      <c r="BO5" s="44">
        <f>IF(V5=2,3,0)</f>
        <v>3</v>
      </c>
      <c r="BP5" s="44">
        <f>IF(W5=2,1,0)</f>
        <v>1</v>
      </c>
      <c r="BQ5" s="44">
        <f>IF(X5=1,1,0)</f>
        <v>1</v>
      </c>
      <c r="BR5" s="44">
        <f aca="true" t="shared" si="0" ref="BR5:CI5">IF(Y5=2,1,0)</f>
        <v>1</v>
      </c>
      <c r="BS5" s="44">
        <f>IF(Z5=1,1,0)</f>
        <v>1</v>
      </c>
      <c r="BT5" s="44">
        <f t="shared" si="0"/>
        <v>1</v>
      </c>
      <c r="BU5" s="44">
        <f t="shared" si="0"/>
        <v>1</v>
      </c>
      <c r="BV5" s="44">
        <f>IF(AC5=1,1,0)</f>
        <v>1</v>
      </c>
      <c r="BW5" s="44">
        <f>IF(AD5=1,1,0)</f>
        <v>1</v>
      </c>
      <c r="BX5" s="44">
        <f>IF(AE5=1,1,0)</f>
        <v>1</v>
      </c>
      <c r="BY5" s="44">
        <f t="shared" si="0"/>
        <v>1</v>
      </c>
      <c r="BZ5" s="44">
        <f>IF(AG5=1,1,0)</f>
        <v>1</v>
      </c>
      <c r="CA5" s="44">
        <f>IF(AH5=1,1,0)</f>
        <v>1</v>
      </c>
      <c r="CB5" s="44">
        <f t="shared" si="0"/>
        <v>1</v>
      </c>
      <c r="CC5" s="44">
        <f>IF(AJ5=1,1,0)</f>
        <v>1</v>
      </c>
      <c r="CD5" s="44">
        <f t="shared" si="0"/>
        <v>1</v>
      </c>
      <c r="CE5" s="44">
        <f t="shared" si="0"/>
        <v>1</v>
      </c>
      <c r="CF5" s="44">
        <f t="shared" si="0"/>
        <v>1</v>
      </c>
      <c r="CG5" s="44">
        <f>IF(AN5=1,1,0)</f>
        <v>1</v>
      </c>
      <c r="CH5" s="44">
        <f>IF(AO5=1,1,0)</f>
        <v>1</v>
      </c>
      <c r="CI5" s="44">
        <f t="shared" si="0"/>
        <v>1</v>
      </c>
      <c r="CJ5" s="44">
        <f>AQ5</f>
        <v>3</v>
      </c>
      <c r="CK5" s="44">
        <f>AR5</f>
        <v>3</v>
      </c>
      <c r="CL5" s="44">
        <f>AS5</f>
        <v>3</v>
      </c>
      <c r="CM5" s="44">
        <f>AT5</f>
        <v>3</v>
      </c>
      <c r="CN5" s="44">
        <f>AU5</f>
        <v>3</v>
      </c>
      <c r="CO5" s="44">
        <f>AV5</f>
        <v>3</v>
      </c>
      <c r="CP5" s="44">
        <f>AW5</f>
        <v>3</v>
      </c>
      <c r="CQ5" s="44">
        <f>AX5</f>
        <v>3</v>
      </c>
      <c r="CR5" s="44">
        <f>AY5</f>
        <v>8</v>
      </c>
      <c r="CS5" s="45">
        <f>AZ5+BA5+CJ5</f>
        <v>9</v>
      </c>
      <c r="CT5" s="46">
        <f>BB5+CK5+CL5</f>
        <v>9</v>
      </c>
      <c r="CU5" s="46">
        <f>BC5</f>
        <v>3</v>
      </c>
      <c r="CV5" s="45">
        <f>BP5+BQ5+BR5+BS5+CM5</f>
        <v>7</v>
      </c>
      <c r="CW5" s="45">
        <f>BD5+CN5</f>
        <v>6</v>
      </c>
      <c r="CX5" s="45">
        <f>BE5+BT5+BU5+BV5+BW5</f>
        <v>7</v>
      </c>
      <c r="CY5" s="45">
        <f>BF5+BG5+BH5+BI5+BX5+BY5+BZ5+CA5</f>
        <v>16</v>
      </c>
      <c r="CZ5" s="46">
        <f>BJ5</f>
        <v>3</v>
      </c>
      <c r="DA5" s="45">
        <f>BK5+BL5+BM5+BN5+CO5+CP5+CQ5</f>
        <v>21</v>
      </c>
      <c r="DB5" s="45">
        <f>BO5+CB5+CC5+CD5+CE5</f>
        <v>7</v>
      </c>
      <c r="DC5" s="45">
        <f>CF5+CG5+CH5+CI5</f>
        <v>4</v>
      </c>
      <c r="DD5" s="47">
        <f>CR5</f>
        <v>8</v>
      </c>
      <c r="DE5" s="47">
        <f>SUM(CS5:CU5)</f>
        <v>21</v>
      </c>
      <c r="DF5" s="48" t="str">
        <f>IF(DE5&lt;5.25,"ปรับปรุง",IF(DE5&lt;10.5,"พอใช้",IF(DE5&lt;15.75,"ดี",IF(DE5&gt;=15.75,"ดีมาก"))))</f>
        <v>ดีมาก</v>
      </c>
      <c r="DG5" s="48">
        <f>CV5+CW5</f>
        <v>13</v>
      </c>
      <c r="DH5" s="48" t="str">
        <f>IF(DG5&lt;3.25,"ปรับปรุง",IF(DG5&lt;6.5,"พอใช้",IF(DG5&lt;9.75,"ดี",IF(DG5&gt;=9.75,"ดีมาก"))))</f>
        <v>ดีมาก</v>
      </c>
      <c r="DI5" s="48">
        <f>CX5+CY5</f>
        <v>23</v>
      </c>
      <c r="DJ5" s="48" t="str">
        <f>IF(DI5&lt;5.75,"ปรับปรุง",IF(DI5&lt;11.5,"พอใช้",IF(DI5&lt;17.25,"ดี",IF(DI5&gt;=17.25,"ดีมาก"))))</f>
        <v>ดีมาก</v>
      </c>
      <c r="DK5" s="48">
        <f>CZ5+DA5</f>
        <v>24</v>
      </c>
      <c r="DL5" s="48" t="str">
        <f>IF(DK5&lt;6,"ปรับปรุง",IF(DK5&lt;12,"พอใช้",IF(DK5&lt;18,"ดี",IF(DK5&gt;=18,"ดีมาก"))))</f>
        <v>ดีมาก</v>
      </c>
      <c r="DM5" s="48">
        <f>DB5+DC5</f>
        <v>11</v>
      </c>
      <c r="DN5" s="48" t="str">
        <f>IF(DM5&lt;2.75,"ปรับปรุง",IF(DM5&lt;5.5,"พอใช้",IF(DM5&lt;8.25,"ดี",IF(DM5&gt;=8.25,"ดีมาก"))))</f>
        <v>ดีมาก</v>
      </c>
      <c r="DO5" s="51">
        <f>DD5</f>
        <v>8</v>
      </c>
      <c r="DP5" s="48" t="str">
        <f>IF(DO5&lt;2,"ปรับปรุง",IF(DO5&lt;4,"พอใช้",IF(DO5&lt;6,"ดี",IF(DO5&gt;=6,"ดีมาก"))))</f>
        <v>ดีมาก</v>
      </c>
      <c r="DQ5" s="48">
        <f>SUM(CS5:DD5)</f>
        <v>100</v>
      </c>
      <c r="DR5" s="49" t="str">
        <f>IF(DQ5&lt;25,"ปรับปรุง",IF(DQ5&lt;50,"พอใช้",IF(DQ5&lt;75,"ดี",IF(DQ5&gt;=75,"ดีมาก"))))</f>
        <v>ดีมาก</v>
      </c>
    </row>
    <row r="6" spans="1:122" s="11" customFormat="1" ht="22.5">
      <c r="A6" s="55"/>
      <c r="B6" s="56"/>
      <c r="C6" s="56"/>
      <c r="D6" s="55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60"/>
      <c r="CT6" s="61"/>
      <c r="CU6" s="61"/>
      <c r="CV6" s="60"/>
      <c r="CW6" s="60"/>
      <c r="CX6" s="60"/>
      <c r="CY6" s="60"/>
      <c r="CZ6" s="61"/>
      <c r="DA6" s="60"/>
      <c r="DB6" s="60"/>
      <c r="DC6" s="60"/>
      <c r="DD6" s="62"/>
      <c r="DE6" s="62"/>
      <c r="DF6" s="63"/>
      <c r="DG6" s="63"/>
      <c r="DH6" s="63"/>
      <c r="DI6" s="63"/>
      <c r="DJ6" s="63"/>
      <c r="DK6" s="63"/>
      <c r="DL6" s="63"/>
      <c r="DM6" s="63"/>
      <c r="DN6" s="63"/>
      <c r="DO6" s="64"/>
      <c r="DP6" s="63"/>
      <c r="DQ6" s="63"/>
      <c r="DR6" s="65"/>
    </row>
    <row r="7" spans="1:122" ht="22.5">
      <c r="A7" s="55"/>
      <c r="B7" s="56"/>
      <c r="C7" s="56"/>
      <c r="D7" s="55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60"/>
      <c r="CT7" s="61"/>
      <c r="CU7" s="61"/>
      <c r="CV7" s="60"/>
      <c r="CW7" s="60"/>
      <c r="CX7" s="60"/>
      <c r="CY7" s="60"/>
      <c r="CZ7" s="61"/>
      <c r="DA7" s="60"/>
      <c r="DB7" s="60"/>
      <c r="DC7" s="60"/>
      <c r="DD7" s="62"/>
      <c r="DE7" s="62"/>
      <c r="DF7" s="63"/>
      <c r="DG7" s="63"/>
      <c r="DH7" s="63"/>
      <c r="DI7" s="63"/>
      <c r="DJ7" s="63"/>
      <c r="DK7" s="63"/>
      <c r="DL7" s="63"/>
      <c r="DM7" s="63"/>
      <c r="DN7" s="63"/>
      <c r="DO7" s="64"/>
      <c r="DP7" s="63"/>
      <c r="DQ7" s="63"/>
      <c r="DR7" s="65"/>
    </row>
    <row r="8" spans="1:122" ht="22.5">
      <c r="A8" s="55"/>
      <c r="B8" s="56"/>
      <c r="C8" s="56"/>
      <c r="D8" s="55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60"/>
      <c r="CT8" s="61"/>
      <c r="CU8" s="61"/>
      <c r="CV8" s="60"/>
      <c r="CW8" s="60"/>
      <c r="CX8" s="60"/>
      <c r="CY8" s="60"/>
      <c r="CZ8" s="61"/>
      <c r="DA8" s="60"/>
      <c r="DB8" s="60"/>
      <c r="DC8" s="60"/>
      <c r="DD8" s="62"/>
      <c r="DE8" s="62"/>
      <c r="DF8" s="63"/>
      <c r="DG8" s="63"/>
      <c r="DH8" s="63"/>
      <c r="DI8" s="63"/>
      <c r="DJ8" s="63"/>
      <c r="DK8" s="63"/>
      <c r="DL8" s="63"/>
      <c r="DM8" s="63"/>
      <c r="DN8" s="63"/>
      <c r="DO8" s="64"/>
      <c r="DP8" s="63"/>
      <c r="DQ8" s="63"/>
      <c r="DR8" s="65"/>
    </row>
    <row r="9" spans="1:122" ht="22.5">
      <c r="A9" s="55"/>
      <c r="B9" s="56"/>
      <c r="C9" s="56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60"/>
      <c r="CT9" s="61"/>
      <c r="CU9" s="61"/>
      <c r="CV9" s="60"/>
      <c r="CW9" s="60"/>
      <c r="CX9" s="60"/>
      <c r="CY9" s="60"/>
      <c r="CZ9" s="61"/>
      <c r="DA9" s="60"/>
      <c r="DB9" s="60"/>
      <c r="DC9" s="60"/>
      <c r="DD9" s="62"/>
      <c r="DE9" s="62"/>
      <c r="DF9" s="63"/>
      <c r="DG9" s="63"/>
      <c r="DH9" s="63"/>
      <c r="DI9" s="63"/>
      <c r="DJ9" s="63"/>
      <c r="DK9" s="63"/>
      <c r="DL9" s="63"/>
      <c r="DM9" s="63"/>
      <c r="DN9" s="63"/>
      <c r="DO9" s="64"/>
      <c r="DP9" s="63"/>
      <c r="DQ9" s="63"/>
      <c r="DR9" s="65"/>
    </row>
    <row r="10" spans="1:122" ht="22.5">
      <c r="A10" s="55"/>
      <c r="B10" s="56"/>
      <c r="C10" s="56"/>
      <c r="D10" s="55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60"/>
      <c r="CT10" s="61"/>
      <c r="CU10" s="61"/>
      <c r="CV10" s="60"/>
      <c r="CW10" s="60"/>
      <c r="CX10" s="60"/>
      <c r="CY10" s="60"/>
      <c r="CZ10" s="61"/>
      <c r="DA10" s="60"/>
      <c r="DB10" s="60"/>
      <c r="DC10" s="60"/>
      <c r="DD10" s="62"/>
      <c r="DE10" s="62"/>
      <c r="DF10" s="63"/>
      <c r="DG10" s="63"/>
      <c r="DH10" s="63"/>
      <c r="DI10" s="63"/>
      <c r="DJ10" s="63"/>
      <c r="DK10" s="63"/>
      <c r="DL10" s="63"/>
      <c r="DM10" s="63"/>
      <c r="DN10" s="63"/>
      <c r="DO10" s="64"/>
      <c r="DP10" s="63"/>
      <c r="DQ10" s="63"/>
      <c r="DR10" s="65"/>
    </row>
    <row r="11" spans="1:122" ht="22.5">
      <c r="A11" s="55"/>
      <c r="B11" s="56"/>
      <c r="C11" s="56"/>
      <c r="D11" s="55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60"/>
      <c r="CT11" s="61"/>
      <c r="CU11" s="61"/>
      <c r="CV11" s="60"/>
      <c r="CW11" s="60"/>
      <c r="CX11" s="60"/>
      <c r="CY11" s="60"/>
      <c r="CZ11" s="61"/>
      <c r="DA11" s="60"/>
      <c r="DB11" s="60"/>
      <c r="DC11" s="60"/>
      <c r="DD11" s="62"/>
      <c r="DE11" s="62"/>
      <c r="DF11" s="63"/>
      <c r="DG11" s="63"/>
      <c r="DH11" s="63"/>
      <c r="DI11" s="63"/>
      <c r="DJ11" s="63"/>
      <c r="DK11" s="63"/>
      <c r="DL11" s="63"/>
      <c r="DM11" s="63"/>
      <c r="DN11" s="63"/>
      <c r="DO11" s="64"/>
      <c r="DP11" s="63"/>
      <c r="DQ11" s="63"/>
      <c r="DR11" s="65"/>
    </row>
    <row r="12" spans="1:122" ht="22.5">
      <c r="A12" s="55"/>
      <c r="B12" s="56"/>
      <c r="C12" s="56"/>
      <c r="D12" s="55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61"/>
      <c r="CU12" s="61"/>
      <c r="CV12" s="60"/>
      <c r="CW12" s="60"/>
      <c r="CX12" s="60"/>
      <c r="CY12" s="60"/>
      <c r="CZ12" s="61"/>
      <c r="DA12" s="60"/>
      <c r="DB12" s="60"/>
      <c r="DC12" s="60"/>
      <c r="DD12" s="62"/>
      <c r="DE12" s="62"/>
      <c r="DF12" s="63"/>
      <c r="DG12" s="63"/>
      <c r="DH12" s="63"/>
      <c r="DI12" s="63"/>
      <c r="DJ12" s="63"/>
      <c r="DK12" s="63"/>
      <c r="DL12" s="63"/>
      <c r="DM12" s="63"/>
      <c r="DN12" s="63"/>
      <c r="DO12" s="64"/>
      <c r="DP12" s="63"/>
      <c r="DQ12" s="63"/>
      <c r="DR12" s="65"/>
    </row>
    <row r="13" spans="1:122" ht="22.5">
      <c r="A13" s="55"/>
      <c r="B13" s="56"/>
      <c r="C13" s="56"/>
      <c r="D13" s="55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61"/>
      <c r="CU13" s="61"/>
      <c r="CV13" s="60"/>
      <c r="CW13" s="60"/>
      <c r="CX13" s="60"/>
      <c r="CY13" s="60"/>
      <c r="CZ13" s="61"/>
      <c r="DA13" s="60"/>
      <c r="DB13" s="60"/>
      <c r="DC13" s="60"/>
      <c r="DD13" s="62"/>
      <c r="DE13" s="62"/>
      <c r="DF13" s="63"/>
      <c r="DG13" s="63"/>
      <c r="DH13" s="63"/>
      <c r="DI13" s="63"/>
      <c r="DJ13" s="63"/>
      <c r="DK13" s="63"/>
      <c r="DL13" s="63"/>
      <c r="DM13" s="63"/>
      <c r="DN13" s="63"/>
      <c r="DO13" s="64"/>
      <c r="DP13" s="63"/>
      <c r="DQ13" s="63"/>
      <c r="DR13" s="65"/>
    </row>
    <row r="14" spans="1:122" ht="22.5">
      <c r="A14" s="55"/>
      <c r="B14" s="56"/>
      <c r="C14" s="56"/>
      <c r="D14" s="55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60"/>
      <c r="CT14" s="61"/>
      <c r="CU14" s="61"/>
      <c r="CV14" s="60"/>
      <c r="CW14" s="60"/>
      <c r="CX14" s="60"/>
      <c r="CY14" s="60"/>
      <c r="CZ14" s="61"/>
      <c r="DA14" s="60"/>
      <c r="DB14" s="60"/>
      <c r="DC14" s="60"/>
      <c r="DD14" s="62"/>
      <c r="DE14" s="62"/>
      <c r="DF14" s="63"/>
      <c r="DG14" s="63"/>
      <c r="DH14" s="63"/>
      <c r="DI14" s="63"/>
      <c r="DJ14" s="63"/>
      <c r="DK14" s="63"/>
      <c r="DL14" s="63"/>
      <c r="DM14" s="63"/>
      <c r="DN14" s="63"/>
      <c r="DO14" s="64"/>
      <c r="DP14" s="63"/>
      <c r="DQ14" s="63"/>
      <c r="DR14" s="65"/>
    </row>
    <row r="15" spans="1:122" ht="22.5">
      <c r="A15" s="55"/>
      <c r="B15" s="56"/>
      <c r="C15" s="56"/>
      <c r="D15" s="55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1"/>
      <c r="CU15" s="61"/>
      <c r="CV15" s="60"/>
      <c r="CW15" s="60"/>
      <c r="CX15" s="60"/>
      <c r="CY15" s="60"/>
      <c r="CZ15" s="61"/>
      <c r="DA15" s="60"/>
      <c r="DB15" s="60"/>
      <c r="DC15" s="60"/>
      <c r="DD15" s="62"/>
      <c r="DE15" s="62"/>
      <c r="DF15" s="63"/>
      <c r="DG15" s="63"/>
      <c r="DH15" s="63"/>
      <c r="DI15" s="63"/>
      <c r="DJ15" s="63"/>
      <c r="DK15" s="63"/>
      <c r="DL15" s="63"/>
      <c r="DM15" s="63"/>
      <c r="DN15" s="63"/>
      <c r="DO15" s="64"/>
      <c r="DP15" s="63"/>
      <c r="DQ15" s="63"/>
      <c r="DR15" s="65"/>
    </row>
    <row r="16" spans="1:122" ht="22.5">
      <c r="A16" s="55"/>
      <c r="B16" s="56"/>
      <c r="C16" s="56"/>
      <c r="D16" s="55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61"/>
      <c r="CU16" s="61"/>
      <c r="CV16" s="60"/>
      <c r="CW16" s="60"/>
      <c r="CX16" s="60"/>
      <c r="CY16" s="60"/>
      <c r="CZ16" s="61"/>
      <c r="DA16" s="60"/>
      <c r="DB16" s="60"/>
      <c r="DC16" s="60"/>
      <c r="DD16" s="62"/>
      <c r="DE16" s="62"/>
      <c r="DF16" s="63"/>
      <c r="DG16" s="63"/>
      <c r="DH16" s="63"/>
      <c r="DI16" s="63"/>
      <c r="DJ16" s="63"/>
      <c r="DK16" s="63"/>
      <c r="DL16" s="63"/>
      <c r="DM16" s="63"/>
      <c r="DN16" s="63"/>
      <c r="DO16" s="64"/>
      <c r="DP16" s="63"/>
      <c r="DQ16" s="63"/>
      <c r="DR16" s="65"/>
    </row>
    <row r="17" spans="1:122" ht="22.5">
      <c r="A17" s="55"/>
      <c r="B17" s="56"/>
      <c r="C17" s="56"/>
      <c r="D17" s="55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60"/>
      <c r="CT17" s="61"/>
      <c r="CU17" s="61"/>
      <c r="CV17" s="60"/>
      <c r="CW17" s="60"/>
      <c r="CX17" s="60"/>
      <c r="CY17" s="60"/>
      <c r="CZ17" s="61"/>
      <c r="DA17" s="60"/>
      <c r="DB17" s="60"/>
      <c r="DC17" s="60"/>
      <c r="DD17" s="62"/>
      <c r="DE17" s="62"/>
      <c r="DF17" s="63"/>
      <c r="DG17" s="63"/>
      <c r="DH17" s="63"/>
      <c r="DI17" s="63"/>
      <c r="DJ17" s="63"/>
      <c r="DK17" s="63"/>
      <c r="DL17" s="63"/>
      <c r="DM17" s="63"/>
      <c r="DN17" s="63"/>
      <c r="DO17" s="64"/>
      <c r="DP17" s="63"/>
      <c r="DQ17" s="63"/>
      <c r="DR17" s="65"/>
    </row>
    <row r="18" spans="1:122" ht="22.5">
      <c r="A18" s="55"/>
      <c r="B18" s="56"/>
      <c r="C18" s="56"/>
      <c r="D18" s="55"/>
      <c r="E18" s="5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61"/>
      <c r="CU18" s="61"/>
      <c r="CV18" s="60"/>
      <c r="CW18" s="60"/>
      <c r="CX18" s="60"/>
      <c r="CY18" s="60"/>
      <c r="CZ18" s="61"/>
      <c r="DA18" s="60"/>
      <c r="DB18" s="60"/>
      <c r="DC18" s="60"/>
      <c r="DD18" s="62"/>
      <c r="DE18" s="62"/>
      <c r="DF18" s="63"/>
      <c r="DG18" s="63"/>
      <c r="DH18" s="63"/>
      <c r="DI18" s="63"/>
      <c r="DJ18" s="63"/>
      <c r="DK18" s="63"/>
      <c r="DL18" s="63"/>
      <c r="DM18" s="63"/>
      <c r="DN18" s="63"/>
      <c r="DO18" s="64"/>
      <c r="DP18" s="63"/>
      <c r="DQ18" s="63"/>
      <c r="DR18" s="65"/>
    </row>
    <row r="19" spans="1:122" ht="22.5">
      <c r="A19" s="55"/>
      <c r="B19" s="56"/>
      <c r="C19" s="56"/>
      <c r="D19" s="55"/>
      <c r="E19" s="5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60"/>
      <c r="CT19" s="61"/>
      <c r="CU19" s="61"/>
      <c r="CV19" s="60"/>
      <c r="CW19" s="60"/>
      <c r="CX19" s="60"/>
      <c r="CY19" s="60"/>
      <c r="CZ19" s="61"/>
      <c r="DA19" s="60"/>
      <c r="DB19" s="60"/>
      <c r="DC19" s="60"/>
      <c r="DD19" s="62"/>
      <c r="DE19" s="62"/>
      <c r="DF19" s="63"/>
      <c r="DG19" s="63"/>
      <c r="DH19" s="63"/>
      <c r="DI19" s="63"/>
      <c r="DJ19" s="63"/>
      <c r="DK19" s="63"/>
      <c r="DL19" s="63"/>
      <c r="DM19" s="63"/>
      <c r="DN19" s="63"/>
      <c r="DO19" s="64"/>
      <c r="DP19" s="63"/>
      <c r="DQ19" s="63"/>
      <c r="DR19" s="65"/>
    </row>
    <row r="20" spans="1:122" ht="22.5">
      <c r="A20" s="55"/>
      <c r="B20" s="56"/>
      <c r="C20" s="56"/>
      <c r="D20" s="55"/>
      <c r="E20" s="5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60"/>
      <c r="CT20" s="61"/>
      <c r="CU20" s="61"/>
      <c r="CV20" s="60"/>
      <c r="CW20" s="60"/>
      <c r="CX20" s="60"/>
      <c r="CY20" s="60"/>
      <c r="CZ20" s="61"/>
      <c r="DA20" s="60"/>
      <c r="DB20" s="60"/>
      <c r="DC20" s="60"/>
      <c r="DD20" s="62"/>
      <c r="DE20" s="62"/>
      <c r="DF20" s="63"/>
      <c r="DG20" s="63"/>
      <c r="DH20" s="63"/>
      <c r="DI20" s="63"/>
      <c r="DJ20" s="63"/>
      <c r="DK20" s="63"/>
      <c r="DL20" s="63"/>
      <c r="DM20" s="63"/>
      <c r="DN20" s="63"/>
      <c r="DO20" s="64"/>
      <c r="DP20" s="63"/>
      <c r="DQ20" s="63"/>
      <c r="DR20" s="65"/>
    </row>
  </sheetData>
  <sheetProtection/>
  <mergeCells count="10">
    <mergeCell ref="CS3:DR3"/>
    <mergeCell ref="E3:E5"/>
    <mergeCell ref="F3:F5"/>
    <mergeCell ref="A1:AY1"/>
    <mergeCell ref="G3:AY3"/>
    <mergeCell ref="A2:F2"/>
    <mergeCell ref="A3:A5"/>
    <mergeCell ref="B3:B5"/>
    <mergeCell ref="C3:C5"/>
    <mergeCell ref="D3:D5"/>
  </mergeCells>
  <dataValidations count="2">
    <dataValidation type="whole" allowBlank="1" showInputMessage="1" showErrorMessage="1" errorTitle="กรอกคะแนนผิด" error="กรอกคะแนนผิด คะแนนที่ถูกคือ 0, 3" sqref="AQ1:AX65536">
      <formula1>0</formula1>
      <formula2>3</formula2>
    </dataValidation>
    <dataValidation type="whole" allowBlank="1" showInputMessage="1" showErrorMessage="1" errorTitle="กรอกคะแนนผิด" error="กรอกคะแนนผิด คะแนนที่ถูก คือ 0, 1, 2, 3...8" sqref="AY1:AY65536">
      <formula1>0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115" zoomScaleNormal="115" zoomScalePageLayoutView="0" workbookViewId="0" topLeftCell="A16">
      <selection activeCell="A5" sqref="A5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60" customHeight="1">
      <c r="A1" s="77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1" customHeight="1">
      <c r="A2" s="79"/>
      <c r="B2" s="78"/>
      <c r="C2" s="78"/>
      <c r="D2" s="78"/>
      <c r="E2" s="78"/>
      <c r="F2" s="78"/>
      <c r="K2" s="78"/>
      <c r="L2" s="78"/>
      <c r="M2" s="78"/>
    </row>
    <row r="3" spans="1:13" ht="21" customHeight="1">
      <c r="A3" s="79" t="s">
        <v>30</v>
      </c>
      <c r="B3" s="78"/>
      <c r="C3" s="78"/>
      <c r="D3" s="78"/>
      <c r="E3" s="78"/>
      <c r="F3" s="78"/>
      <c r="G3" s="80" t="s">
        <v>33</v>
      </c>
      <c r="H3" s="78"/>
      <c r="I3" s="78"/>
      <c r="J3" s="78"/>
      <c r="K3" s="78"/>
      <c r="L3" s="78"/>
      <c r="M3" s="78"/>
    </row>
    <row r="4" spans="1:13" ht="21" customHeight="1">
      <c r="A4" s="79" t="s">
        <v>31</v>
      </c>
      <c r="B4" s="78"/>
      <c r="C4" s="78"/>
      <c r="D4" s="78"/>
      <c r="E4" s="78"/>
      <c r="F4" s="78"/>
      <c r="G4" s="80" t="s">
        <v>68</v>
      </c>
      <c r="H4" s="78"/>
      <c r="I4" s="78"/>
      <c r="J4" s="78"/>
      <c r="K4" s="78"/>
      <c r="L4" s="78"/>
      <c r="M4" s="78"/>
    </row>
    <row r="6" spans="1:13" ht="28.5" customHeight="1">
      <c r="A6" s="89" t="s">
        <v>17</v>
      </c>
      <c r="B6" s="89" t="s">
        <v>18</v>
      </c>
      <c r="C6" s="89" t="s">
        <v>19</v>
      </c>
      <c r="D6" s="89" t="s">
        <v>20</v>
      </c>
      <c r="E6" s="89" t="s">
        <v>21</v>
      </c>
      <c r="F6" s="89" t="s">
        <v>22</v>
      </c>
      <c r="G6" s="81" t="s">
        <v>32</v>
      </c>
      <c r="H6" s="83" t="s">
        <v>23</v>
      </c>
      <c r="I6" s="85" t="s">
        <v>24</v>
      </c>
      <c r="J6" s="86" t="s">
        <v>25</v>
      </c>
      <c r="K6" s="87"/>
      <c r="L6" s="87"/>
      <c r="M6" s="88"/>
    </row>
    <row r="7" spans="1:13" ht="28.5" customHeight="1">
      <c r="A7" s="84"/>
      <c r="B7" s="84"/>
      <c r="C7" s="84"/>
      <c r="D7" s="84"/>
      <c r="E7" s="84"/>
      <c r="F7" s="84"/>
      <c r="G7" s="82"/>
      <c r="H7" s="84"/>
      <c r="I7" s="84"/>
      <c r="J7" s="21" t="s">
        <v>26</v>
      </c>
      <c r="K7" s="22" t="s">
        <v>27</v>
      </c>
      <c r="L7" s="22" t="s">
        <v>28</v>
      </c>
      <c r="M7" s="22" t="s">
        <v>29</v>
      </c>
    </row>
    <row r="8" spans="1:13" ht="20.25" customHeight="1">
      <c r="A8" s="35" t="s">
        <v>67</v>
      </c>
      <c r="B8" s="36">
        <v>15</v>
      </c>
      <c r="C8" s="36">
        <v>100</v>
      </c>
      <c r="D8" s="37">
        <f>MIN(math!DQ6:DQ20)</f>
        <v>0</v>
      </c>
      <c r="E8" s="37">
        <f>MAX(math!DQ6:DQ20)</f>
        <v>0</v>
      </c>
      <c r="F8" s="38" t="e">
        <f>AVERAGE(math!DQ6:DQ20)</f>
        <v>#DIV/0!</v>
      </c>
      <c r="G8" s="38" t="e">
        <f>_xlfn.STDEV.P(math!DQ6:DQ20)</f>
        <v>#DIV/0!</v>
      </c>
      <c r="H8" s="38" t="e">
        <f>(F8/C8)*100</f>
        <v>#DIV/0!</v>
      </c>
      <c r="I8" s="38" t="e">
        <f>(G8/F8)*100</f>
        <v>#DIV/0!</v>
      </c>
      <c r="J8" s="38">
        <f>(COUNTIF(math!DR6:DR20,"ปรับปรุง")/B8)*100</f>
        <v>0</v>
      </c>
      <c r="K8" s="38">
        <f>(COUNTIF(math!DR6:DR20,"พอใช้")/B8)*100</f>
        <v>0</v>
      </c>
      <c r="L8" s="38">
        <f>(COUNTIF(math!DR6:DR20,"ดี")/B8)*100</f>
        <v>0</v>
      </c>
      <c r="M8" s="38">
        <f>(COUNTIF(math!DR6:DR20,"ดีมาก")/B8)*100</f>
        <v>0</v>
      </c>
    </row>
    <row r="9" spans="1:13" ht="20.25" customHeight="1">
      <c r="A9" s="23" t="s">
        <v>34</v>
      </c>
      <c r="B9" s="24">
        <v>15</v>
      </c>
      <c r="C9" s="24">
        <v>21</v>
      </c>
      <c r="D9" s="25">
        <f>MIN(math!DE6:DE20)</f>
        <v>0</v>
      </c>
      <c r="E9" s="25">
        <f>MAX(math!DE6:DE20)</f>
        <v>0</v>
      </c>
      <c r="F9" s="26" t="e">
        <f>AVERAGE(math!DE6:DE20)</f>
        <v>#DIV/0!</v>
      </c>
      <c r="G9" s="26" t="e">
        <f>_xlfn.STDEV.P(math!DE6:DE20)</f>
        <v>#DIV/0!</v>
      </c>
      <c r="H9" s="26" t="e">
        <f aca="true" t="shared" si="0" ref="H9:H16">(F9/C9)*100</f>
        <v>#DIV/0!</v>
      </c>
      <c r="I9" s="26" t="e">
        <f aca="true" t="shared" si="1" ref="I9:I16">(G9/F9)*100</f>
        <v>#DIV/0!</v>
      </c>
      <c r="J9" s="26">
        <f>(COUNTIF(math!DF6:DF20,"ปรับปรุง")/B9)*100</f>
        <v>0</v>
      </c>
      <c r="K9" s="26">
        <f>(COUNTIF(math!DF6:DF20,"พอใช้")/B9)*100</f>
        <v>0</v>
      </c>
      <c r="L9" s="26">
        <f>(COUNTIF(math!DF6:DF20,"ดี")/B9)*100</f>
        <v>0</v>
      </c>
      <c r="M9" s="26">
        <f>(COUNTIF(math!DF6:DF20,"ดีมาก")/B9)*100</f>
        <v>0</v>
      </c>
    </row>
    <row r="10" spans="1:13" ht="20.25" customHeight="1">
      <c r="A10" s="27" t="s">
        <v>35</v>
      </c>
      <c r="B10" s="28">
        <v>15</v>
      </c>
      <c r="C10" s="28">
        <v>9</v>
      </c>
      <c r="D10" s="29">
        <f>MIN(math!CS6:CS20)</f>
        <v>0</v>
      </c>
      <c r="E10" s="29">
        <f>MAX(math!CS6:CS20)</f>
        <v>0</v>
      </c>
      <c r="F10" s="30" t="e">
        <f>AVERAGE(math!CS6:CS20)</f>
        <v>#DIV/0!</v>
      </c>
      <c r="G10" s="30" t="e">
        <f>_xlfn.STDEV.P(math!CS6:CS20)</f>
        <v>#DIV/0!</v>
      </c>
      <c r="H10" s="30" t="e">
        <f t="shared" si="0"/>
        <v>#DIV/0!</v>
      </c>
      <c r="I10" s="30" t="e">
        <f t="shared" si="1"/>
        <v>#DIV/0!</v>
      </c>
      <c r="J10" s="30"/>
      <c r="K10" s="30"/>
      <c r="L10" s="30"/>
      <c r="M10" s="30"/>
    </row>
    <row r="11" spans="1:13" s="50" customFormat="1" ht="20.25" customHeight="1">
      <c r="A11" s="27" t="s">
        <v>36</v>
      </c>
      <c r="B11" s="28">
        <v>15</v>
      </c>
      <c r="C11" s="28">
        <v>9</v>
      </c>
      <c r="D11" s="29">
        <f>MIN(math!CT6:CT20)</f>
        <v>0</v>
      </c>
      <c r="E11" s="29">
        <f>MAX(math!CT6:CT20)</f>
        <v>0</v>
      </c>
      <c r="F11" s="30" t="e">
        <f>AVERAGE(math!CT6:CT20)</f>
        <v>#DIV/0!</v>
      </c>
      <c r="G11" s="30" t="e">
        <f>_xlfn.STDEV.P(math!CT6:CT20)</f>
        <v>#DIV/0!</v>
      </c>
      <c r="H11" s="30" t="e">
        <f>(F11/C11)*100</f>
        <v>#DIV/0!</v>
      </c>
      <c r="I11" s="30" t="e">
        <f>(G11/F11)*100</f>
        <v>#DIV/0!</v>
      </c>
      <c r="J11" s="30"/>
      <c r="K11" s="30"/>
      <c r="L11" s="30"/>
      <c r="M11" s="30"/>
    </row>
    <row r="12" spans="1:13" ht="20.25" customHeight="1">
      <c r="A12" s="31" t="s">
        <v>37</v>
      </c>
      <c r="B12" s="32">
        <v>15</v>
      </c>
      <c r="C12" s="32">
        <v>3</v>
      </c>
      <c r="D12" s="29">
        <f>MIN(math!CU6:CU20)</f>
        <v>0</v>
      </c>
      <c r="E12" s="29">
        <f>MAX(math!CU6:CU20)</f>
        <v>0</v>
      </c>
      <c r="F12" s="30" t="e">
        <f>AVERAGE(math!CU6:CU20)</f>
        <v>#DIV/0!</v>
      </c>
      <c r="G12" s="30" t="e">
        <f>_xlfn.STDEV.P(math!CU6:CU20)</f>
        <v>#DIV/0!</v>
      </c>
      <c r="H12" s="30" t="e">
        <f>(F12/C12)*100</f>
        <v>#DIV/0!</v>
      </c>
      <c r="I12" s="30" t="e">
        <f>(G12/F12)*100</f>
        <v>#DIV/0!</v>
      </c>
      <c r="J12" s="34"/>
      <c r="K12" s="34"/>
      <c r="L12" s="34"/>
      <c r="M12" s="34"/>
    </row>
    <row r="13" spans="1:13" ht="20.25" customHeight="1">
      <c r="A13" s="23" t="s">
        <v>38</v>
      </c>
      <c r="B13" s="24">
        <v>15</v>
      </c>
      <c r="C13" s="24">
        <v>13</v>
      </c>
      <c r="D13" s="25">
        <f>MIN(math!DG6:DG20)</f>
        <v>0</v>
      </c>
      <c r="E13" s="25">
        <f>MAX(math!DG6:DG20)</f>
        <v>0</v>
      </c>
      <c r="F13" s="26" t="e">
        <f>AVERAGE(math!DG6:DG20)</f>
        <v>#DIV/0!</v>
      </c>
      <c r="G13" s="26" t="e">
        <f>_xlfn.STDEV.P(math!DG6:DG20)</f>
        <v>#DIV/0!</v>
      </c>
      <c r="H13" s="26" t="e">
        <f t="shared" si="0"/>
        <v>#DIV/0!</v>
      </c>
      <c r="I13" s="26" t="e">
        <f t="shared" si="1"/>
        <v>#DIV/0!</v>
      </c>
      <c r="J13" s="26">
        <f>(COUNTIF(math!DH6:DH20,"ปรับปรุง")/B13)*100</f>
        <v>0</v>
      </c>
      <c r="K13" s="26">
        <f>(COUNTIF(math!DH6:DH20,"พอใช้")/B13)*100</f>
        <v>0</v>
      </c>
      <c r="L13" s="26">
        <f>(COUNTIF(math!DH6:DH20,"ดี")/B13)*100</f>
        <v>0</v>
      </c>
      <c r="M13" s="26">
        <f>(COUNTIF(math!DH6:DH20,"ดีมาก")/B13)*100</f>
        <v>0</v>
      </c>
    </row>
    <row r="14" spans="1:13" ht="20.25" customHeight="1">
      <c r="A14" s="27" t="s">
        <v>39</v>
      </c>
      <c r="B14" s="28">
        <v>15</v>
      </c>
      <c r="C14" s="28">
        <v>7</v>
      </c>
      <c r="D14" s="29">
        <f>MIN(math!CV6:CV20)</f>
        <v>0</v>
      </c>
      <c r="E14" s="29">
        <f>MAX(math!CV6:CV20)</f>
        <v>0</v>
      </c>
      <c r="F14" s="30" t="e">
        <f>AVERAGE(math!CV6:CV20)</f>
        <v>#DIV/0!</v>
      </c>
      <c r="G14" s="30" t="e">
        <f>_xlfn.STDEV.P(math!CV6:CV20)</f>
        <v>#DIV/0!</v>
      </c>
      <c r="H14" s="30" t="e">
        <f t="shared" si="0"/>
        <v>#DIV/0!</v>
      </c>
      <c r="I14" s="30" t="e">
        <f t="shared" si="1"/>
        <v>#DIV/0!</v>
      </c>
      <c r="J14" s="30"/>
      <c r="K14" s="30"/>
      <c r="L14" s="30"/>
      <c r="M14" s="30"/>
    </row>
    <row r="15" spans="1:13" ht="20.25" customHeight="1">
      <c r="A15" s="31" t="s">
        <v>40</v>
      </c>
      <c r="B15" s="32">
        <v>15</v>
      </c>
      <c r="C15" s="32">
        <v>6</v>
      </c>
      <c r="D15" s="33">
        <f>MIN(math!CW6:CW20)</f>
        <v>0</v>
      </c>
      <c r="E15" s="33">
        <f>MAX(math!CW6:CW20)</f>
        <v>0</v>
      </c>
      <c r="F15" s="34" t="e">
        <f>AVERAGE(math!CW6:CW20)</f>
        <v>#DIV/0!</v>
      </c>
      <c r="G15" s="34" t="e">
        <f>_xlfn.STDEV.P(math!CW6:CW20)</f>
        <v>#DIV/0!</v>
      </c>
      <c r="H15" s="34" t="e">
        <f t="shared" si="0"/>
        <v>#DIV/0!</v>
      </c>
      <c r="I15" s="34" t="e">
        <f t="shared" si="1"/>
        <v>#DIV/0!</v>
      </c>
      <c r="J15" s="34"/>
      <c r="K15" s="34"/>
      <c r="L15" s="34"/>
      <c r="M15" s="34"/>
    </row>
    <row r="16" spans="1:13" ht="20.25" customHeight="1">
      <c r="A16" s="39" t="s">
        <v>41</v>
      </c>
      <c r="B16" s="40">
        <v>15</v>
      </c>
      <c r="C16" s="40">
        <v>23</v>
      </c>
      <c r="D16" s="41">
        <f>MIN(math!DI6:DI20)</f>
        <v>0</v>
      </c>
      <c r="E16" s="41">
        <f>MAX(math!DI6:DI20)</f>
        <v>0</v>
      </c>
      <c r="F16" s="42" t="e">
        <f>AVERAGE(math!DI6:DI20)</f>
        <v>#DIV/0!</v>
      </c>
      <c r="G16" s="42" t="e">
        <f>_xlfn.STDEV.P(math!DI6:DI20)</f>
        <v>#DIV/0!</v>
      </c>
      <c r="H16" s="42" t="e">
        <f t="shared" si="0"/>
        <v>#DIV/0!</v>
      </c>
      <c r="I16" s="42" t="e">
        <f t="shared" si="1"/>
        <v>#DIV/0!</v>
      </c>
      <c r="J16" s="42">
        <f>(COUNTIF(math!DJ6:DJ20,"ปรับปรุง")/B16)*100</f>
        <v>0</v>
      </c>
      <c r="K16" s="42">
        <f>(COUNTIF(math!DJ6:DJ20,"พอใช้")/B16)*100</f>
        <v>0</v>
      </c>
      <c r="L16" s="42">
        <f>(COUNTIF(math!DJ6:DJ20,"ดี")/B16)*100</f>
        <v>0</v>
      </c>
      <c r="M16" s="42">
        <f>(COUNTIF(math!DJ6:DJ20,"ดีมาก")/B16)*100</f>
        <v>0</v>
      </c>
    </row>
    <row r="17" spans="1:13" ht="20.25" customHeight="1">
      <c r="A17" s="27" t="s">
        <v>43</v>
      </c>
      <c r="B17" s="28">
        <v>15</v>
      </c>
      <c r="C17" s="28">
        <v>7</v>
      </c>
      <c r="D17" s="29">
        <f>MIN(math!CX6:CX20)</f>
        <v>0</v>
      </c>
      <c r="E17" s="29">
        <f>MAX(math!CX6:CX20)</f>
        <v>0</v>
      </c>
      <c r="F17" s="30" t="e">
        <f>AVERAGE(math!CX6:CX20)</f>
        <v>#DIV/0!</v>
      </c>
      <c r="G17" s="30" t="e">
        <f>_xlfn.STDEV.P(math!CX6:CX20)</f>
        <v>#DIV/0!</v>
      </c>
      <c r="H17" s="30" t="e">
        <f>(F17/C17)*100</f>
        <v>#DIV/0!</v>
      </c>
      <c r="I17" s="30" t="e">
        <f>(G17/F17)*100</f>
        <v>#DIV/0!</v>
      </c>
      <c r="J17" s="30"/>
      <c r="K17" s="30"/>
      <c r="L17" s="30"/>
      <c r="M17" s="30"/>
    </row>
    <row r="18" spans="1:13" ht="20.25" customHeight="1">
      <c r="A18" s="31" t="s">
        <v>42</v>
      </c>
      <c r="B18" s="32">
        <v>15</v>
      </c>
      <c r="C18" s="32">
        <v>16</v>
      </c>
      <c r="D18" s="33">
        <f>MIN(math!CY6:CY20)</f>
        <v>0</v>
      </c>
      <c r="E18" s="33">
        <f>MAX(math!CY6:CY20)</f>
        <v>0</v>
      </c>
      <c r="F18" s="34" t="e">
        <f>AVERAGE(math!CY6:CY20)</f>
        <v>#DIV/0!</v>
      </c>
      <c r="G18" s="34" t="e">
        <f>_xlfn.STDEV.P(math!CY6:CY20)</f>
        <v>#DIV/0!</v>
      </c>
      <c r="H18" s="34" t="e">
        <f>(F18/C18)*100</f>
        <v>#DIV/0!</v>
      </c>
      <c r="I18" s="34" t="e">
        <f>(G18/F18)*100</f>
        <v>#DIV/0!</v>
      </c>
      <c r="J18" s="34"/>
      <c r="K18" s="34"/>
      <c r="L18" s="34"/>
      <c r="M18" s="34"/>
    </row>
    <row r="19" spans="1:13" ht="20.25" customHeight="1">
      <c r="A19" s="39" t="s">
        <v>44</v>
      </c>
      <c r="B19" s="40">
        <v>15</v>
      </c>
      <c r="C19" s="40">
        <v>24</v>
      </c>
      <c r="D19" s="41">
        <f>MIN(math!DK6:DK20)</f>
        <v>0</v>
      </c>
      <c r="E19" s="41">
        <f>MAX(math!DK6:DK20)</f>
        <v>0</v>
      </c>
      <c r="F19" s="42" t="e">
        <f>AVERAGE(math!DK6:DK20)</f>
        <v>#DIV/0!</v>
      </c>
      <c r="G19" s="42" t="e">
        <f>_xlfn.STDEV.P(math!DK6:DK20)</f>
        <v>#DIV/0!</v>
      </c>
      <c r="H19" s="42" t="e">
        <f>(F19/C19)*100</f>
        <v>#DIV/0!</v>
      </c>
      <c r="I19" s="42" t="e">
        <f>(G19/F19)*100</f>
        <v>#DIV/0!</v>
      </c>
      <c r="J19" s="42">
        <f>(COUNTIF(math!DL6:DL20,"ปรับปรุง")/B16)*100</f>
        <v>0</v>
      </c>
      <c r="K19" s="42">
        <f>(COUNTIF(math!DL6:DL20,"พอใช้")/B16)*100</f>
        <v>0</v>
      </c>
      <c r="L19" s="42">
        <f>(COUNTIF(math!DL6:DL20,"ดี")/B16)*100</f>
        <v>0</v>
      </c>
      <c r="M19" s="42">
        <f>(COUNTIF(math!DL6:DL20,"ดีมาก")/B16)*100</f>
        <v>0</v>
      </c>
    </row>
    <row r="20" spans="1:13" ht="20.25" customHeight="1">
      <c r="A20" s="27" t="s">
        <v>45</v>
      </c>
      <c r="B20" s="28">
        <v>15</v>
      </c>
      <c r="C20" s="28">
        <v>3</v>
      </c>
      <c r="D20" s="29">
        <f>MIN(math!CZ6:CZ20)</f>
        <v>0</v>
      </c>
      <c r="E20" s="29">
        <f>MAX(math!CZ6:CZ20)</f>
        <v>0</v>
      </c>
      <c r="F20" s="30" t="e">
        <f>AVERAGE(math!CZ6:CZ20)</f>
        <v>#DIV/0!</v>
      </c>
      <c r="G20" s="30" t="e">
        <f>_xlfn.STDEV.P(math!CZ6:CZ20)</f>
        <v>#DIV/0!</v>
      </c>
      <c r="H20" s="30" t="e">
        <f>(F20/C20)*100</f>
        <v>#DIV/0!</v>
      </c>
      <c r="I20" s="30" t="e">
        <f>(G20/F20)*100</f>
        <v>#DIV/0!</v>
      </c>
      <c r="J20" s="30"/>
      <c r="K20" s="30"/>
      <c r="L20" s="30"/>
      <c r="M20" s="30"/>
    </row>
    <row r="21" spans="1:13" ht="20.25" customHeight="1">
      <c r="A21" s="31" t="s">
        <v>46</v>
      </c>
      <c r="B21" s="32">
        <v>15</v>
      </c>
      <c r="C21" s="32">
        <v>21</v>
      </c>
      <c r="D21" s="33">
        <f>MIN(math!DA6:DA20)</f>
        <v>0</v>
      </c>
      <c r="E21" s="33">
        <f>MAX(math!DA6:DA20)</f>
        <v>0</v>
      </c>
      <c r="F21" s="34" t="e">
        <f>AVERAGE(math!DA6:DA20)</f>
        <v>#DIV/0!</v>
      </c>
      <c r="G21" s="34" t="e">
        <f>_xlfn.STDEV.P(math!DA6:DA20)</f>
        <v>#DIV/0!</v>
      </c>
      <c r="H21" s="34" t="e">
        <f>(F21/C21)*100</f>
        <v>#DIV/0!</v>
      </c>
      <c r="I21" s="34" t="e">
        <f>(G21/F21)*100</f>
        <v>#DIV/0!</v>
      </c>
      <c r="J21" s="34"/>
      <c r="K21" s="34"/>
      <c r="L21" s="34"/>
      <c r="M21" s="34"/>
    </row>
    <row r="22" spans="1:13" ht="20.25" customHeight="1">
      <c r="A22" s="39" t="s">
        <v>47</v>
      </c>
      <c r="B22" s="40">
        <v>15</v>
      </c>
      <c r="C22" s="40">
        <v>11</v>
      </c>
      <c r="D22" s="41">
        <f>MIN(math!DM6:DM20)</f>
        <v>0</v>
      </c>
      <c r="E22" s="41">
        <f>MAX(math!DM6:DM20)</f>
        <v>0</v>
      </c>
      <c r="F22" s="42" t="e">
        <f>AVERAGE(math!DM6:DM20)</f>
        <v>#DIV/0!</v>
      </c>
      <c r="G22" s="42" t="e">
        <f>_xlfn.STDEV.P(math!DM6:DM20)</f>
        <v>#DIV/0!</v>
      </c>
      <c r="H22" s="42" t="e">
        <f>(F22/C22)*100</f>
        <v>#DIV/0!</v>
      </c>
      <c r="I22" s="42" t="e">
        <f>(G22/F22)*100</f>
        <v>#DIV/0!</v>
      </c>
      <c r="J22" s="42">
        <f>(COUNTIF(math!DN6:DN20,"ปรับปรุง")/B22)*100</f>
        <v>0</v>
      </c>
      <c r="K22" s="42">
        <f>(COUNTIF(math!DN6:DN20,"พอใช้")/B22)*100</f>
        <v>0</v>
      </c>
      <c r="L22" s="42">
        <f>(COUNTIF(math!DN6:DN20,"ดี")/B22)*100</f>
        <v>0</v>
      </c>
      <c r="M22" s="42">
        <f>(COUNTIF(math!DN6:DN20,"ดีมาก")/B22)*100</f>
        <v>0</v>
      </c>
    </row>
    <row r="23" spans="1:13" ht="20.25" customHeight="1">
      <c r="A23" s="27" t="s">
        <v>48</v>
      </c>
      <c r="B23" s="28">
        <v>15</v>
      </c>
      <c r="C23" s="28">
        <v>7</v>
      </c>
      <c r="D23" s="29">
        <f>MIN(math!DB6:DB20)</f>
        <v>0</v>
      </c>
      <c r="E23" s="29">
        <f>MAX(math!DB6:DB20)</f>
        <v>0</v>
      </c>
      <c r="F23" s="30" t="e">
        <f>AVERAGE(math!DB6:DB20)</f>
        <v>#DIV/0!</v>
      </c>
      <c r="G23" s="30" t="e">
        <f>_xlfn.STDEV.P(math!DB6:DB20)</f>
        <v>#DIV/0!</v>
      </c>
      <c r="H23" s="30" t="e">
        <f>(F23/C23)*100</f>
        <v>#DIV/0!</v>
      </c>
      <c r="I23" s="30" t="e">
        <f>(G23/F23)*100</f>
        <v>#DIV/0!</v>
      </c>
      <c r="J23" s="30"/>
      <c r="K23" s="30"/>
      <c r="L23" s="30"/>
      <c r="M23" s="30"/>
    </row>
    <row r="24" spans="1:13" ht="20.25" customHeight="1">
      <c r="A24" s="31" t="s">
        <v>49</v>
      </c>
      <c r="B24" s="32">
        <v>15</v>
      </c>
      <c r="C24" s="32">
        <v>4</v>
      </c>
      <c r="D24" s="33">
        <f>MIN(math!DC6:DC20)</f>
        <v>0</v>
      </c>
      <c r="E24" s="33">
        <f>MAX(math!DC6:DC20)</f>
        <v>0</v>
      </c>
      <c r="F24" s="34" t="e">
        <f>AVERAGE(math!DC6:DC20)</f>
        <v>#DIV/0!</v>
      </c>
      <c r="G24" s="34" t="e">
        <f>_xlfn.STDEV.P(math!DC6:DC20)</f>
        <v>#DIV/0!</v>
      </c>
      <c r="H24" s="34" t="e">
        <f>(F24/C24)*100</f>
        <v>#DIV/0!</v>
      </c>
      <c r="I24" s="34" t="e">
        <f>(G24/F24)*100</f>
        <v>#DIV/0!</v>
      </c>
      <c r="J24" s="34"/>
      <c r="K24" s="34"/>
      <c r="L24" s="34"/>
      <c r="M24" s="34"/>
    </row>
    <row r="25" spans="1:13" ht="20.25" customHeight="1">
      <c r="A25" s="39" t="s">
        <v>66</v>
      </c>
      <c r="B25" s="40">
        <v>15</v>
      </c>
      <c r="C25" s="40">
        <v>8</v>
      </c>
      <c r="D25" s="41">
        <f>MIN(math!DO6:DO20)</f>
        <v>0</v>
      </c>
      <c r="E25" s="41">
        <f>MAX(math!DO6:DO20)</f>
        <v>0</v>
      </c>
      <c r="F25" s="42" t="e">
        <f>AVERAGE(math!DO6:DO20)</f>
        <v>#DIV/0!</v>
      </c>
      <c r="G25" s="42" t="e">
        <f>_xlfn.STDEV.P(math!DO6:DO20)</f>
        <v>#DIV/0!</v>
      </c>
      <c r="H25" s="42" t="e">
        <f>(F25/C25)*100</f>
        <v>#DIV/0!</v>
      </c>
      <c r="I25" s="42" t="e">
        <f>(G25/F25)*100</f>
        <v>#DIV/0!</v>
      </c>
      <c r="J25" s="42">
        <f>(COUNTIF(math!DP6:DP20,"ปรับปรุง")/B25)*100</f>
        <v>0</v>
      </c>
      <c r="K25" s="42">
        <f>(COUNTIF(math!DP6:DP20,"พอใช้")/B25)*100</f>
        <v>0</v>
      </c>
      <c r="L25" s="42">
        <f>(COUNTIF(math!DP6:DP20,"ดี")/B25)*100</f>
        <v>0</v>
      </c>
      <c r="M25" s="42">
        <f>(COUNTIF(math!DP6:DP20,"ดีมาก")/B25)*100</f>
        <v>0</v>
      </c>
    </row>
    <row r="26" spans="1:13" ht="20.25" customHeight="1">
      <c r="A26" s="31" t="s">
        <v>65</v>
      </c>
      <c r="B26" s="32">
        <v>15</v>
      </c>
      <c r="C26" s="32">
        <v>8</v>
      </c>
      <c r="D26" s="33">
        <f>MIN(math!DD6:DD10)</f>
        <v>0</v>
      </c>
      <c r="E26" s="33">
        <f>MAX(math!DD6:DD10)</f>
        <v>0</v>
      </c>
      <c r="F26" s="34" t="e">
        <f>AVERAGE(math!DD6:DD10)</f>
        <v>#DIV/0!</v>
      </c>
      <c r="G26" s="34" t="e">
        <f>_xlfn.STDEV.P(math!DD6:DD10)</f>
        <v>#DIV/0!</v>
      </c>
      <c r="H26" s="34" t="e">
        <f>(F26/C26)*100</f>
        <v>#DIV/0!</v>
      </c>
      <c r="I26" s="34" t="e">
        <f>(G26/F26)*100</f>
        <v>#DIV/0!</v>
      </c>
      <c r="J26" s="34"/>
      <c r="K26" s="34"/>
      <c r="L26" s="34"/>
      <c r="M26" s="34"/>
    </row>
  </sheetData>
  <sheetProtection/>
  <mergeCells count="17"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1:J1"/>
    <mergeCell ref="K1:M2"/>
    <mergeCell ref="A2:F2"/>
    <mergeCell ref="A3:F3"/>
    <mergeCell ref="G3:M3"/>
  </mergeCells>
  <printOptions/>
  <pageMargins left="0.7" right="0.51" top="0.27" bottom="0.19" header="0.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2017-11-22T18:25:12Z</cp:lastPrinted>
  <dcterms:created xsi:type="dcterms:W3CDTF">2017-10-27T03:40:44Z</dcterms:created>
  <dcterms:modified xsi:type="dcterms:W3CDTF">2017-12-12T00:29:39Z</dcterms:modified>
  <cp:category/>
  <cp:version/>
  <cp:contentType/>
  <cp:contentStatus/>
</cp:coreProperties>
</file>