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5120" windowHeight="7515" activeTab="1"/>
  </bookViews>
  <sheets>
    <sheet name="ประเมินปฐมวัย" sheetId="1" r:id="rId1"/>
    <sheet name="ประเมินพื้นฐาน" sheetId="2" r:id="rId2"/>
  </sheets>
  <definedNames>
    <definedName name="_xlnm.Print_Titles" localSheetId="0">'ประเมินปฐมวัย'!$1:$3</definedName>
    <definedName name="_xlnm.Print_Titles" localSheetId="1">'ประเมินพื้นฐาน'!$1:$3</definedName>
  </definedNames>
  <calcPr fullCalcOnLoad="1"/>
</workbook>
</file>

<file path=xl/sharedStrings.xml><?xml version="1.0" encoding="utf-8"?>
<sst xmlns="http://schemas.openxmlformats.org/spreadsheetml/2006/main" count="197" uniqueCount="182">
  <si>
    <t>๑.๑  มีน้ำหนักส่วนสูงเป็นไปตามเกณฑ์มาตรฐาน</t>
  </si>
  <si>
    <t>๑.๒ มีทักษะการเคลื่อนไหวตามวัย</t>
  </si>
  <si>
    <t>๑.๓ มีสุขนิสัยในการดูแลสุขภาพของตน</t>
  </si>
  <si>
    <t>คะแนน</t>
  </si>
  <si>
    <t>ผลการประเมิน</t>
  </si>
  <si>
    <t>ระดับคุณภาพ</t>
  </si>
  <si>
    <t>๒.๑ ร่าเริงแจ่มใส มีความรู้สึกที่ดีต่อตนเอง</t>
  </si>
  <si>
    <t>๒.๒ มีความมั่นใจและกล้าแสดงออก</t>
  </si>
  <si>
    <t>๒.๓ ควบคุมอารมณ์ตนเองได้เหมาะสมกับวัย</t>
  </si>
  <si>
    <t>๒.๔ ชื่นชมศิลปะ ดนตรี การเคลื่อนไหว และรักธรรมชาติ</t>
  </si>
  <si>
    <t>คะแนนที่ได้</t>
  </si>
  <si>
    <t>๓.๑ มีวินัย รับผิดชอบ เชื่อฟังคำสั่งสอนของพ่อแม่ ครูอาจารย์</t>
  </si>
  <si>
    <t>๓.๒ มีความซื่อสัตย์สุจริต ช่วยเหลือแบ่งปัน</t>
  </si>
  <si>
    <t>๓.๓ เล่นและทำงานร่วมกับผู้อื่นได้</t>
  </si>
  <si>
    <t>๓.๔ ประพฤติตนตามวัฒนธรรมไทยและศาสนาที่ตนนับถือ</t>
  </si>
  <si>
    <t>๔.๑   สนใจเรียนรู้สิ่งรอบตัว ซักถามอย่างตั้งใจ และรักการเรียนรู้</t>
  </si>
  <si>
    <t>๔.๒ มีความคิดรวบยอดเกี่ยวกับสิ่งต่าง ๆ ที่เกิดจากประสบการณ์การเรียนรู้</t>
  </si>
  <si>
    <t>๔.๓ มีทักษะทางภาษาที่เหมาะสมกับวัย</t>
  </si>
  <si>
    <t>๔.๔ มีทักษะกระบวนการทางวิทยาศาสตร์และคณิตศาสตร์</t>
  </si>
  <si>
    <t>๔.๕ มีจินตนาการและความคิดสร้างสรรค์</t>
  </si>
  <si>
    <t>๕.๑ ครูเข้าใจปรัชญา หลักการ และธรรมชาติของการจัดการศึกษาปฐมวัย และสามารถนำมาประยุกต์ใช้ในการจัดประสบการณ์</t>
  </si>
  <si>
    <t>๕.๒ ครูจัดทำแผนการจัดประสบการณ์ที่สอดคล้องกับหลักสูตรการศึกษาปฐมวัยและสามารถจัดประสบการณ์การเรียนรู้ที่หลากหลาย สอดคล้องกับความแตกต่างระหว่างบุคคล</t>
  </si>
  <si>
    <t>๕.๓ ครูบริหารจัดการชั้นเรียนที่สร้างวินัยเชิงบวก</t>
  </si>
  <si>
    <t>๕.๔ ครูใช้สื่อและเทคโนโลยีที่เหมาะสม สอดคล้องกับพัฒนาการของเด็ก</t>
  </si>
  <si>
    <t>๕.๕  ครูใช้เครื่องมือการวัดและประเมินพัฒนาการของเด็กอย่างหลากหลาย และสรุปรายงานผลพัฒนาการของเด็กแก่ผู้ปกครอง</t>
  </si>
  <si>
    <t>๕.๗ ครูจัดสิ่งแวดล้อมให้เกิดการเรียนรู้ได้ตลอดเวลา</t>
  </si>
  <si>
    <t>๕.๘ ครูมีปฏิสัมพันธ์ที่ดีกับเด็กและผู้ปกครอง</t>
  </si>
  <si>
    <t>๕.๙ ครูมีวุฒิและความรู้ความสามารถในด้านการศึกษาปฐมวัย</t>
  </si>
  <si>
    <t>๕.๑๐ ครูจัดทำสารนิทัศน์และนำมาไตร่ตรองเพื่อใช้ประโยชน์ในการพัฒนาเด็ก</t>
  </si>
  <si>
    <t>๖.๒ ผู้บริหารมีวิสัยทัศน์ ภาวะผู้นำ และความคิดริเริ่มที่เน้นการพัฒนาเด็กปฐมวัย</t>
  </si>
  <si>
    <t>๖.๓ ผู้บริหารใช้หลักการบริหารแบบมีส่วนร่วมและใช้ข้อมูลการประเมินผลหรือการวิจัยเป็นฐานคิดทั้งด้านวิชาการและการจัดการ</t>
  </si>
  <si>
    <t>๖.๔ ผู้บริหารสามารถบริหารจัดการการศึกษาให้บรรลุเป้าหมายตามแผนพัฒนาคุณภาพสถานศึกษา</t>
  </si>
  <si>
    <t>๖.๕ ผู้บริหารส่งเสริมและพัฒนาศักยภาพบุคลากรให้มีประสิทธิภาพ</t>
  </si>
  <si>
    <t>๖.๖ ผู้บริหารให้คำแนะนำ คำปรึกษาทางวิชาการและเอาใจใส่การจัดการศึกษาปฐมวัยเด็กเต็มศักยภาพและเต็มเวลา</t>
  </si>
  <si>
    <t>๖.๗ เด็ก ผู้ปกครอง และชุมชนพึงพอใจผลการบริหารจัดการศึกษาปฐมวัย</t>
  </si>
  <si>
    <t>๗.๑ มีหลักสูตรการศึกษาปฐมวัยของสถานศึกษาและนำสู่การปฏิบัติได้อย่างมีประสิทธิภาพ</t>
  </si>
  <si>
    <t>๗.๒ มีระบบและกลไกให้ผู้มีส่วนร่วมทุกฝ่ายตระหนักและเข้าใจหลักการจัดการศึกษาปฐมวัย</t>
  </si>
  <si>
    <t>๗.๓ จัดกิจกรรมเสริมสร้างความตระหนักรู้และความเข้าใจการจัดการศึกษาปฐมวัย</t>
  </si>
  <si>
    <t>๗.๔ สร้างการมีส่วนร่วมและแสวงหาความร่วมมือกับผู้ปกครอง ชุมชน และท้องถิ่น</t>
  </si>
  <si>
    <t>๗.๕ จัดสิ่งอำนวยความสะดวกเพื่อพัฒนาเด็กอย่างรอบด้าน</t>
  </si>
  <si>
    <t>๘.๑ กำหนดมาตรฐานการศึกษาปฐมวัยของสถานศึกษา</t>
  </si>
  <si>
    <t>๘.๒ จัดทำและดำเนินการตามแผนพัฒนาการจัดการศึกษาของสถานศึกษาที่</t>
  </si>
  <si>
    <t>๘.๓ จัดระบบข้อมูลสารสนเทศและใช้สารสนเทศในการบริหารจัดการ</t>
  </si>
  <si>
    <t>๘.๔ ติดตามตรวจสอบ และประเมินผลการดำเนินงานคุณภาพภายในตามมาตรฐานการศึกษาของสถานศึกษา</t>
  </si>
  <si>
    <t>๘.๕ นำผลการประเมินคุณภาพทั้งภายในและภายนอกไปใช้วางแผนพัฒนาคุณภาพการศึกษาอย่างต่อเนื่อง</t>
  </si>
  <si>
    <t>๘.๖ จัดทำรายงานประจำปีที่เป็นรายงานการประเมินคุณภาพภายใน</t>
  </si>
  <si>
    <t>๙.๑ เป็นแหล่งเรียนรู้เพื่อพัฒนาการเรียนรู้ของเด็กและบุคลากรในสถานศึกษา</t>
  </si>
  <si>
    <t>๙.๒ มีการแลกเปลี่ยนเรียนรู้ร่วมกันภายในสถานศึกษา ระหว่างสถานศึกษากับครอบครัว ชุมชน และองค์กรที่เกี่ยวข้อง</t>
  </si>
  <si>
    <t>๑๐.๑  จัดโครงการ  กิจกรรมพัฒนาเด็กให้บรรลุตามเป้าหมาย ปรัชญา วิสัยทัศน์ และจุดเน้นการจัดการศึกษาปฐมวัยของสถานศึกษา</t>
  </si>
  <si>
    <t>๑๐.๒ ผลการดำเนินงานบรรลุตามเป้าหมาย</t>
  </si>
  <si>
    <t>๑๑.๑ จัดโครงการ กิจกรรมส่งเสริมสนับสนุนตามนโยบายเกี่ยวกับการจัดการศึกษาปฐมวัย</t>
  </si>
  <si>
    <t>๑๑.๒ ผลการดำเนินงานบรรลุตามเป้าหมาย</t>
  </si>
  <si>
    <t>๑.๑  มีสุขนิสัยในการดูแลสุขภาพและออกกำลังกายสม่ำเสมอ</t>
  </si>
  <si>
    <t>๑.๒ มีน้ำหนัก ส่วนสูง และมีสมรรถภาพทางกายตามเกณฑ์มาตรฐาน</t>
  </si>
  <si>
    <t>๑.๓ ป้องกันตนเองจากสิ่งเสพติดให้โทษและหลีกเลี่ยงตนเองจากสภาวะที่เสี่ยงต่อความรุนแรง โรค ภัย อุบัติเหตุ และปัญหาทางเพศ</t>
  </si>
  <si>
    <t>๑.๔ เห็นคุณค่าในตนเอง มีความมั่นใจ กล้าแสดงออกอย่างเหมาะสม</t>
  </si>
  <si>
    <t>๑.๕ มีมนุษยสัมพันธ์ที่ดีและให้เกียรติผู้อื่น</t>
  </si>
  <si>
    <t>๑.๖ สร้างผลงานจากการเข้าร่วมกิจกรรมด้านศิลปะ ดนตรี/นาฏศิลป์ กีฬา/นันทนาการตามจินตนาการ</t>
  </si>
  <si>
    <t>๒.๑ มีคุณลักษณะที่พึงประสงค์ตามหลักสูตร</t>
  </si>
  <si>
    <t>๒.๒  เอื้ออาทรผู้อื่นและกตัญญูกตเวทีต่อผู้มีพระคุณ</t>
  </si>
  <si>
    <t>๒.๓  ยอมรับความคิดและวัฒนธรรมที่แตกต่าง</t>
  </si>
  <si>
    <t>๒.๔  ตระหนัก รู้คุณค่า ร่วมอนุรักษ์และพัฒนาสิ่งแวดล้อม</t>
  </si>
  <si>
    <t>๓.๑  มีนิสัยรักการอ่านและแสวงหาความรู้ด้วยตนเองจากห้องสมุด แหล่งเรียนรู้ และสื่อต่างๆ รอบตัว</t>
  </si>
  <si>
    <t>๓.๒  มีทักษะในการอ่าน ฟัง ดู พูด เขียน และตั้งคำถามเพื่อค้นคว้าหาความรู้เพิ่มเติม</t>
  </si>
  <si>
    <t>๓.๓  เรียนรู้ร่วมกันเป็นกลุ่ม แลกเปลี่ยนความคิดเห็นเพื่อการเรียนรู้ระหว่างกัน</t>
  </si>
  <si>
    <t>๓.๔  ใช้เทคโนโลยีในการเรียนรู้และนำเสนอผลงาน</t>
  </si>
  <si>
    <t>๔.๑  สรุปความคิดจากเรื่องที่อ่าน ฟัง และดู และสื่อสารโดยการพูดหรือเขียนตามความคิดของตนเอง</t>
  </si>
  <si>
    <t>๔.๒  นำเสนอวิธีคิด วิธีแก้ปัญหาด้วยภาษาหรือวิธีการของตนเอง</t>
  </si>
  <si>
    <t>๔.๓  กำหนดเป้าหมาย คาดการณ์ ตัดสินใจแก้ปัญหาโดยมีเหตุผลประกอบ</t>
  </si>
  <si>
    <t>๔.๔มีความคิดริเริ่ม และสร้างสรรค์ผลงานด้วยความภาคภูมิใจ</t>
  </si>
  <si>
    <t>๕.๑  ผลสัมฤทธิ์ทางการเรียนเฉลี่ยแต่ละกลุ่มสาระเป็นไปตามเกณฑ์</t>
  </si>
  <si>
    <t>๕.๒  ผลการประเมินสมรรถนะสำคัญตามหลักสูตรเป็นไปตามเกณฑ์</t>
  </si>
  <si>
    <t>๕.๓  ผลการประเมินการอ่าน คิดวิเคราะห์ และเขียนเป็นไปตามเกณฑ์</t>
  </si>
  <si>
    <t>๕.๔  ผลการทดสอบระดับชาติเป็นไปตามเกณฑ์</t>
  </si>
  <si>
    <t>๖.๑  วางแผนการทำงานและดำเนินการจนสำเร็จ</t>
  </si>
  <si>
    <t>๖.๒  ทำงานอย่างมีความสุข มุ่งมั่นพัฒนางาน และภูมิใจในผลงานของตนเอง</t>
  </si>
  <si>
    <t>๖.๓  ทำงานร่วมกับผู้อื่นได้</t>
  </si>
  <si>
    <t>๖.๔  มีความรู้สึกที่ดีต่ออาชีพสุจริตและหาความรู้เกี่ยวกับอาชีพที่ตนเองสนใจ</t>
  </si>
  <si>
    <t>๗.๑  ครูมีการกำหนดเป้าหมายคุณภาพผู้เรียนทั้งด้านความรู้ ทักษะกระบวนการ สมรรถนะ และคุณลักษณะที่พึงประสงค์</t>
  </si>
  <si>
    <t>๗.๒  ครูมีการวิเคราะห์ผู้เรียนเป็นรายบุคคล และใช้ข้อมูลในการวางแผนการจัดการเรียนรู้เพื่อพัฒนาศักยภาพของผู้เรียน</t>
  </si>
  <si>
    <t xml:space="preserve">๗.๓  ครูออกแบบและการจัดการเรียนรู้ที่ตอบสนองความแตกต่างระหว่างบุคคลและพัฒนาการทางสติปัญญา  </t>
  </si>
  <si>
    <t>๗.๕  ครูมีการวัดและประเมินผลที่มุ่งเน้นการพัฒนาการเรียนรู้ของผู้เรียน ด้วยวิธีการที่หลากหลาย</t>
  </si>
  <si>
    <t>๗.๖ ครูให้คำแนะนำ คำปรึกษา และแก้ไขปัญหาให้แก่ผู้เรียนทั้งด้านการเรียนและคุณภาพชีวิตด้วยความเสมอภาค</t>
  </si>
  <si>
    <t>๗.๗  ครูมีการศึกษา วิจัยและพัฒนาการจัดการเรียนรู้ในวิชาที่ตนรับผิดชอบ และใช้ผลในการปรับการสอน</t>
  </si>
  <si>
    <t>๗.๘  ครูประพฤติปฏิบัติตนเป็นแบบอย่างที่ดี และเป็นสมาชิกที่ดีของสถานศึกษา</t>
  </si>
  <si>
    <t>๗.๙  ครูจัดการเรียนการสอนตามวิชาที่ได้รับมอบหมายเต็มเวลา เต็มความสามารถ</t>
  </si>
  <si>
    <t>๘.๒  ผู้บริหารใช้หลักการบริหารแบบมีส่วนร่วมและใช้ข้อมูลผลการประเมินหรือผลการวิจัยเป็นฐานคิดทั้งด้านวิชาการและการจัดการ</t>
  </si>
  <si>
    <t>๘.๓  ผู้บริหารสามารถบริหารจัดการการศึกษาให้บรรลุเป้าหมายตามที่กำหนดไว้ในแผนปฏิบัติการ</t>
  </si>
  <si>
    <t>๘.๔  ผู้บริหารส่งเสริมและพัฒนาศักยภาพบุคลากรให้พร้อมรับการกระจายอำนาจ</t>
  </si>
  <si>
    <t>๘.๕  นักเรียน ผู้ปกครอง และชุมชนพึงพอใจผลการบริหารการจัดการศึกษา</t>
  </si>
  <si>
    <t>๘.๖  ผู้บริหารให้คำแนะนำ คำปรึกษาทางวิชาการและเอาใจใส่การจัดการศึกษาเต็มศักยภาพและเต็มเวลา</t>
  </si>
  <si>
    <t>๙.๑ คณะกรรมการสถานศึกษารู้และปฏิบัติหน้าที่ตามที่ระเบียบกำหนด</t>
  </si>
  <si>
    <t>๙.๒  คณะกรรมการสถานศึกษากำกับติดตาม ดูแล และขับเคลื่อนการดำเนินงานของสถานศึกษาให้บรรลุผลสำเร็จตามเป้าหมาย</t>
  </si>
  <si>
    <t>๙.๓ ผู้ปกครองและชุมชนเข้ามามีส่วนร่วมในการพัฒนาสถานศึกษา</t>
  </si>
  <si>
    <t>๑๐.๑ หลักสูตรสถานศึกษาเหมาะสมและสอดคล้องกับท้องถิ่น</t>
  </si>
  <si>
    <t>๑๐.๒ จัดรายวิชาเพิ่มเติมที่หลากหลายให้ผู้เรียนเลือกเรียนตามความถนัด ความสามารถและความสนใจ</t>
  </si>
  <si>
    <t>๑๐.๓ จัดกิจกรรมพัฒนาผู้เรียนที่ส่งเสริมและตอบสนองความต้องการ ความสามารถ ความถนัด และความสนใจของผู้เรียน</t>
  </si>
  <si>
    <t>๑๐.๔ สนับสนุนให้ครูจัดกระบวนการเรียนรู้ที่ให้ผู้เรียนได้ลงมือปฏิบัติจริงจนสรุปความรู้ได้ด้วยตนเอง</t>
  </si>
  <si>
    <t>๑๐.๕ นิเทศภายใน กำกับ ติดตามตรวจสอบ และนำผลไปปรับปรุงการเรียนการสอนอย่างสม่ำเสมอ</t>
  </si>
  <si>
    <t>๑๐.๖ จัดระบบดูแลช่วยเหลือผู้เรียนที่มีประสิทธิภาพและครอบคลุมถึงผู้เรียนทุกคน</t>
  </si>
  <si>
    <t>๑๑.๒ จัดโครงการ กิจกรรมที่ส่งเสริมสุขภาพอนามัยและความปลอดภัยของผู้เรียน</t>
  </si>
  <si>
    <t>๑๑.๓ จัดห้องสมุดที่ให้บริการสื่อและเทคโนโลยีสารสนเทศที่เอื้อให้ผู้เรียนเรียนรู้ด้วยตนเองและหรือเรียนรู้แบบมีส่วนร่วม</t>
  </si>
  <si>
    <t>๑๒.๑ กำหนดมาตรฐานการศึกษาของสถานศึกษา</t>
  </si>
  <si>
    <t>๑๒.๒ จัดทำและดำเนินการตามแผนพัฒนาการจัดการศึกษาของสถานศึกษาที่มุ่งพัฒนาคุณภาพตามมาตรฐานการศึกษาของสถานศึกษา</t>
  </si>
  <si>
    <t>๑๒.๓ จัดระบบข้อมูลสารสนเทศและใช้สารสนเทศในการบริหารจัดการเพื่อพัฒนาคุณภาพสถานศึกษา</t>
  </si>
  <si>
    <t>๑๒.๔ ติดตามตรวจสอบ และประเมินคุณภาพภายในตามมาตรฐานการศึกษาของสถานศึกษา</t>
  </si>
  <si>
    <t>๑๒.๖ จัดทำรายงานประจำปีที่เป็นรายงานการประเมินคุณภาพภายใน</t>
  </si>
  <si>
    <t>๑๓.๑ มีการสร้างและพัฒนาแหล่งเรียนรู้ภายในสถานศึกษาและใช้ประโยชน์จากแหล่งเรียนรู้ ทั้งภายในและภายนอกสถานศึกษา เพื่อพัฒนาการเรียนรู้ของผู้เรียนและบุคลากรของสถานศึกษา รวมทั้งผู้ที่เกี่ยวข้อง</t>
  </si>
  <si>
    <t>๑๓.๒ มีการแลกเปลี่ยนเรียนรู้ระหว่างบุคลากรภายในสถานศึกษา ระหว่างสถานศึกษากับครอบครัว ชุมชน และองค์กรที่เกี่ยวข้อง</t>
  </si>
  <si>
    <t>๑๔.๑ จัดโครงการ กิจกรรมที่ส่งเสริมให้ผู้เรียนบรรลุตามเป้าหมายวิสัยทัศน์ ปรัชญา และจุดเน้นของสถานศึกษา</t>
  </si>
  <si>
    <t xml:space="preserve">๑๔.๒ ผลการดำเนินงานส่งเสริมให้ผู้เรียนบรรลุตามเป้าหมาย วิสัยทัศน์ ปรัชญา และจุดเน้นของสถานศึกษา </t>
  </si>
  <si>
    <t>๑๕.๑ จัดโครงการ กิจกรรมพิเศษเพื่อตอบสนองนโยบาย จุดเน้น ตามแนวทางการปฏิรูปการศึกษา</t>
  </si>
  <si>
    <t>๑๕.๒ ผลการดำเนินงานบรรลุตามเป้าหมาย</t>
  </si>
  <si>
    <t>มาตรฐานด้านคุณภาพผู้เรียน</t>
  </si>
  <si>
    <t>มาตรฐานที่ ๒  เด็กมีพัฒนาการด้านอารมณ์และจิตใจ</t>
  </si>
  <si>
    <t>มาตรฐานที่ ๓ เด็กมีพัฒนาการด้านสังคม</t>
  </si>
  <si>
    <t>มาตรฐานที่ ๖  ผู้บริหารปฏิบัติงานตามบทบาทหน้าที่อย่างมีประสิทธิภาพและเกิดประสิทธิผล</t>
  </si>
  <si>
    <t xml:space="preserve">ด้านที่ ๑ มาตรฐานด้านคุณภาพผู้เรียน  </t>
  </si>
  <si>
    <t>มาตรฐานที่ ๑ ผู้เรียนมีสุขภาวะที่ดีและมีสุนทรียภาพ</t>
  </si>
  <si>
    <t>มาตรฐานที่ ๒ ผู้เรียนมีคุณธรรม จริยธรรม และค่านิยมที่พึงประสงค์</t>
  </si>
  <si>
    <t>มาตรฐานที่ ๓ ผู้เรียนมีทักษะในการแสวงหาความรู้ด้วยตนเอง รักการเรียนรู้ และพัฒนาตนเองอย่างต่อเนื่อง</t>
  </si>
  <si>
    <t xml:space="preserve">มาตรฐานที่ ๔ ผู้เรียนมีความสามารถในการคิดอย่างเป็นระบบ คิดสร้างสรรค์ ตัดสินใจแก้ปัญหาได้อย่างมีสติสมเหตุผล  </t>
  </si>
  <si>
    <t>มาตรฐานที่ ๕ ผู้เรียนมีความรู้และทักษะที่จำเป็นตามหลักสูตร</t>
  </si>
  <si>
    <t>มาตรฐานที่ ๖ ผู้เรียนมีทักษะในการทำงาน รักการทำงาน สามารถทำงานร่วมกับผู้อื่นได้ และมีเจตคติที่ดีต่ออาชีพสุจริต</t>
  </si>
  <si>
    <t>ด้านที่ ๒ มาตรฐานด้านการจัดการศึกษา</t>
  </si>
  <si>
    <t>มาตรฐานที่ ๗ ครูปฏิบัติงานตามบทบาทหน้าที่อย่างมีประสิทธิภาพและเกิดประสิทธิผล</t>
  </si>
  <si>
    <t>มาตรฐานที่ ๘ ผู้บริหารปฏิบัติงานตามบทบาทหน้าที่อย่างมีประสิทธิภาพและ เกิดประสิทธิผล</t>
  </si>
  <si>
    <t>มาตรฐานที่ ๙ คณะกรรมการสถานศึกษา และผู้ปกครอง ชุมชนปฏิบัติงานตามบทบาทหน้าที่อย่างมีประสิทธิภาพและเกิดประสิทธิผล</t>
  </si>
  <si>
    <t>มาตรฐานที่ ๑๐ สถานศึกษามีการจัดหลักสูตร กระบวนการเรียนรู้ และกิจกรรมพัฒนาคุณภาพผู้เรียนอย่างรอบด้าน</t>
  </si>
  <si>
    <t>มาตรฐานที่ ๑๑ สถานศึกษามีการจัดสภาพแวดล้อมและการบริการที่ส่งเสริมให้ผู้เรียนพัฒนาเต็มศักยภาพ</t>
  </si>
  <si>
    <t>มาตรฐานที่ ๑๒ สถานศึกษามีการประกันคุณภาพภายในของสถานศึกษาตามที่กำหนดในกฎกระทรวง</t>
  </si>
  <si>
    <t>ด้านที่ ๓ มาตรฐานด้านการสร้างสังคมแห่งการเรียนรู้</t>
  </si>
  <si>
    <t xml:space="preserve">มาตรฐานที่ ๑๓ สถานศึกษามีการสร้าง ส่งเสริม สนับสนุน ให้สถานศึกษาเป็นสังคมแห่งการเรียนรู้  </t>
  </si>
  <si>
    <t>ด้านที่ ๔ มาตรฐานด้านอัตลักษณ์ของสถานศึกษา</t>
  </si>
  <si>
    <t>มาตรฐานที่ ๑๔ การพัฒนาสถานศึกษาให้บรรลุเป้าหมายตามวิสัยทัศน์ ปรัชญา และจุดเน้นที่กำหนดขึ้น</t>
  </si>
  <si>
    <t>ด้านที่ ๕ มาตรฐานด้านมาตรการส่งเสริม</t>
  </si>
  <si>
    <t>มาตรฐานที่ ๑๕ การจัดกิจกรรมตามนโยบาย จุดเน้น แนวทางการปฏิรูปการศึกษาเพื่อพัฒนาและส่งเสริมสถานศึกษาให้ยกระดับคุณภาพสูงขึ้น</t>
  </si>
  <si>
    <t>มาตรฐาน/ตัวบ่งชี้</t>
  </si>
  <si>
    <t>๘.๑ ผู้บริหารมีวิสัยทัศน์ ภาวะผู้นำ และความคิดริเริ่มที่เน้นการพัฒนาผู้เรียน</t>
  </si>
  <si>
    <t>๗.๔  ครูใช้สื่อและเทคโนโลยีที่เหมาะสมผนวกกับการนำบริบทและภูมิปัญญาของท้องถิ่นมาบูรณาการในการจัดการเรียนรู้</t>
  </si>
  <si>
    <t>ความหมาย</t>
  </si>
  <si>
    <t>๑๑.๑ ห้องเรียน ห้องปฏิบัติการ อาคารเรียนมั่นคง สะอาดและปลอดภัย มีสิ่งอำนวยความสะดวก พอเพียง อยู่ในสภาพใช้การได้ดี สภาพแวดล้อม ร่มรื่น และมีแหล่งเรียนรู้สำหรับผู้เรียน</t>
  </si>
  <si>
    <t>รวม</t>
  </si>
  <si>
    <t xml:space="preserve">มาตรฐานที่ ๑  เด็กมีพัฒนาการด้านร่างกาย </t>
  </si>
  <si>
    <t>มาตรฐานที่ ๔  เด็กมีพัฒนาการด้านสติปัญญา</t>
  </si>
  <si>
    <t xml:space="preserve">มาตรฐานด้านการจัดการศึกษา  </t>
  </si>
  <si>
    <t>มาตรฐานที่  ๕  ครูปฏิบัติงานตามบทบาทหน้าที่อย่างมีประสิทธิภาพและเกิดประสิทธิพล</t>
  </si>
  <si>
    <r>
      <t>๕.๖ ครูวิจัยและพัฒนาการจัดการเรียนรู้ที่ตนรับผิดชอบและใช้ผลในการปรับการจัด</t>
    </r>
    <r>
      <rPr>
        <b/>
        <sz val="16"/>
        <rFont val="TH SarabunPSK"/>
        <family val="2"/>
      </rPr>
      <t>ประสบการณ์</t>
    </r>
  </si>
  <si>
    <r>
      <t xml:space="preserve">๖.๑ </t>
    </r>
    <r>
      <rPr>
        <sz val="16"/>
        <rFont val="TH SarabunPSK"/>
        <family val="2"/>
      </rPr>
      <t>ผู้บริหารเข้าใจปรัชญาและหลักการจัดการศึกษาปฐมวัย</t>
    </r>
  </si>
  <si>
    <r>
      <t xml:space="preserve">มาตรฐานที่  ๗  </t>
    </r>
    <r>
      <rPr>
        <sz val="16"/>
        <rFont val="TH SarabunPSK"/>
        <family val="2"/>
      </rPr>
      <t>แนวการจัดการศึกษา</t>
    </r>
  </si>
  <si>
    <r>
      <t>ด้านคุณภาพการสร้างสังคมแห่งการเรียนรู้</t>
    </r>
    <r>
      <rPr>
        <sz val="16"/>
        <rFont val="TH SarabunPSK"/>
        <family val="2"/>
      </rPr>
      <t xml:space="preserve"> </t>
    </r>
  </si>
  <si>
    <t>มาตรฐานที่  ๘ สถานศึกษามีการประกันคุณภาพภายในของสถานศึกษาตามที่กำหนดในกฎกระทรวง</t>
  </si>
  <si>
    <t>มาตรฐานที่ ๙  สถานศึกษามีการสร้าง ส่งเสริม สนับสนุน ให้สถานศึกษาเป็นสังคมแห่งการเรียนรู้</t>
  </si>
  <si>
    <t>มาตรฐานที่ ๑๐ การพัฒนาสถานศึกษาให้บรรลุเป้าหมายตามปรัชญา วิสัยทัศน์ และจุดเน้นการจัดการศึกษาปฐมวัย</t>
  </si>
  <si>
    <t xml:space="preserve">มาตรฐานด้านอัตลักษณ์ของสถานศึกษา </t>
  </si>
  <si>
    <t xml:space="preserve">มาตรฐานด้านมาตรการส่งเสริม </t>
  </si>
  <si>
    <t>มาตรฐานที่ ๑๑  การพัฒนาสถานศึกษาตามนโยบายและแนวทางปฏิรูปการศึกษาเพื่อยกระดับคุณภาพให้สูงขึ้น</t>
  </si>
  <si>
    <t>๑๒.๕ นำผลการประเมินคุณภาพทั้งภายในและภายนอกไปใช้วางแผนพัฒนาคุณภาพการศึกษาอย่างต่อเนื่อง</t>
  </si>
  <si>
    <t>สำนักงานเขตพื้นที่การศึกษาประถมศึกษามุกดาหาร</t>
  </si>
  <si>
    <t>คำชี้แจง</t>
  </si>
  <si>
    <t>โปรแกรมนี้จัดทำขึ้นเพื่อช่วยคณะกรรมการติดตามประเมินสถานศึกษา</t>
  </si>
  <si>
    <t xml:space="preserve">หลักเกณฑ์การพิจารณาเป็นไปตามเกณฑ์ของ สพฐ. เพื่อให้การคิดคำนวณ </t>
  </si>
  <si>
    <t>เป็นไปตามเกณฑ์จึงของให้คณะกรรมการดำเนินการดังนี้</t>
  </si>
  <si>
    <t>ให้นำคะแนนที่ได้  ความหมายไปกรอกในบทที่ ๒ ของรายงานการติดตาม ประเมินผล</t>
  </si>
  <si>
    <t>พัฒนาโดย  นายชัยมงคล   สุขสันรุ่งเรือง  ศึกษานิเทศก์  สำนักงานเขตพื้นที่การศึกษามุกดาหาร</t>
  </si>
  <si>
    <t>ให้นำคะแนนที่ได้ ระดับคุณภาพและความหมายไปกรอกในบทที่ ๒ ของรายงานการติดตาม ประเมินผล</t>
  </si>
  <si>
    <t>ให้นำคะแนนที่ได้ ระดับคุณภาพและความหมายไปกรอกในตอนที่ ๓ ของรายงานประจำปี</t>
  </si>
  <si>
    <t>โปรดอ่านคำชี้แจง</t>
  </si>
  <si>
    <t xml:space="preserve"> โทร  08 1544 2266</t>
  </si>
  <si>
    <t>โทร  08 1544  2266</t>
  </si>
  <si>
    <t>๑. ใส่จำนวนร้อยละนักเรียน/ครู ในช่อง"ผลการประเมิน"ตัวบ่งชี้มาตรฐานที่ ๑ - ๔, ๖ - ๗</t>
  </si>
  <si>
    <t>๒. ใส่ผลการประเมิน ระดับ ๑- ๕ ในช่อง"ผลการประเมิน"ตัวบ่งชี้มาตรฐานที่ ๕ และ ๘ - ๑๕</t>
  </si>
  <si>
    <t xml:space="preserve">๑. ใส่ผลการประเมิน ร้อยละนักเรียน.ในช่อง"ผลการประเมิน"ตัวบ่งชี้/มาตรฐานที่ ๑ - ๕ </t>
  </si>
  <si>
    <t>๒. ใส่ผลการประเมิน ระดับ ๑- ๕ ในช่อง"ผลการประเมิน" ตัวบ่งชี้/มาตรฐานที่ ๖ - ๑๑</t>
  </si>
  <si>
    <t>โปรแกรม  เมืองมุก V 2.59 การศึกษาขั้นพื้นฐาน</t>
  </si>
  <si>
    <t>ปรับปรุงวันที่ ๘  พฤษภาคม ๒๕๕๕</t>
  </si>
  <si>
    <t>ปรับปรุงวันที่ ๘ พฤษภาคม  ๒๕๕๕</t>
  </si>
  <si>
    <t>ประมวลผลโดย โปรแกรม  เมืองมุก V 2.59  ระดับปฐมวัย</t>
  </si>
  <si>
    <t>สำนักงานเขตพื้นที่การศึกษาประถมศึกษา</t>
  </si>
  <si>
    <t>โรงเรียน                            อำเภอ                     จังหวัด</t>
  </si>
  <si>
    <t>ผลการประเมินคุณภาพการศึกษา ระดับการศึกษาปฐมวัย  ประจำปีการศึกษา 2554</t>
  </si>
  <si>
    <t>๑.๔ หลีกเลี่ยงต่อสภาวะที่เสี่ยงต่อโรค อุบัติเหตุ       ภัยและสิ่งเสพติด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</si>
</sst>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t0.000"/>
    <numFmt numFmtId="202" formatCode="t0.0"/>
    <numFmt numFmtId="203" formatCode="0.0"/>
    <numFmt numFmtId="204" formatCode="0.0000000"/>
    <numFmt numFmtId="205" formatCode="0.000000"/>
    <numFmt numFmtId="206" formatCode="0.00000"/>
    <numFmt numFmtId="207" formatCode="0.0000"/>
    <numFmt numFmtId="208" formatCode="0.00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20"/>
      <name val="TH SarabunPSK"/>
      <family val="2"/>
    </font>
    <font>
      <b/>
      <sz val="28"/>
      <name val="TH SarabunPSK"/>
      <family val="2"/>
    </font>
    <font>
      <b/>
      <sz val="3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4"/>
      <name val="Tahoma"/>
      <family val="2"/>
    </font>
    <font>
      <b/>
      <sz val="2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24"/>
      <color theme="1"/>
      <name val="TH SarabunPSK"/>
      <family val="2"/>
    </font>
    <font>
      <sz val="14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theme="6" tint="0.39998000860214233"/>
      </patternFill>
    </fill>
    <fill>
      <patternFill patternType="gray125">
        <bgColor theme="0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bgColor theme="9" tint="0.5999900102615356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1" fontId="4" fillId="16" borderId="10" xfId="0" applyNumberFormat="1" applyFont="1" applyFill="1" applyBorder="1" applyAlignment="1" applyProtection="1">
      <alignment horizontal="right"/>
      <protection hidden="1"/>
    </xf>
    <xf numFmtId="1" fontId="4" fillId="16" borderId="10" xfId="0" applyNumberFormat="1" applyFont="1" applyFill="1" applyBorder="1" applyAlignment="1" applyProtection="1">
      <alignment horizontal="center"/>
      <protection hidden="1"/>
    </xf>
    <xf numFmtId="0" fontId="4" fillId="13" borderId="10" xfId="0" applyFont="1" applyFill="1" applyBorder="1" applyAlignment="1" applyProtection="1">
      <alignment horizontal="right"/>
      <protection hidden="1"/>
    </xf>
    <xf numFmtId="0" fontId="4" fillId="13" borderId="10" xfId="0" applyFont="1" applyFill="1" applyBorder="1" applyAlignment="1" applyProtection="1">
      <alignment horizontal="center"/>
      <protection hidden="1"/>
    </xf>
    <xf numFmtId="0" fontId="2" fillId="6" borderId="10" xfId="0" applyFont="1" applyFill="1" applyBorder="1" applyAlignment="1" applyProtection="1">
      <alignment horizontal="right"/>
      <protection hidden="1"/>
    </xf>
    <xf numFmtId="0" fontId="2" fillId="6" borderId="10" xfId="0" applyFont="1" applyFill="1" applyBorder="1" applyAlignment="1" applyProtection="1">
      <alignment horizontal="center"/>
      <protection hidden="1"/>
    </xf>
    <xf numFmtId="0" fontId="48" fillId="0" borderId="0" xfId="0" applyFont="1" applyAlignment="1" applyProtection="1">
      <alignment/>
      <protection hidden="1"/>
    </xf>
    <xf numFmtId="0" fontId="3" fillId="30" borderId="10" xfId="0" applyFont="1" applyFill="1" applyBorder="1" applyAlignment="1" applyProtection="1">
      <alignment horizontal="center"/>
      <protection hidden="1"/>
    </xf>
    <xf numFmtId="0" fontId="4" fillId="30" borderId="10" xfId="0" applyFont="1" applyFill="1" applyBorder="1" applyAlignment="1" applyProtection="1">
      <alignment horizontal="center"/>
      <protection hidden="1"/>
    </xf>
    <xf numFmtId="0" fontId="4" fillId="30" borderId="10" xfId="0" applyFont="1" applyFill="1" applyBorder="1" applyAlignment="1" applyProtection="1">
      <alignment horizontal="right"/>
      <protection hidden="1"/>
    </xf>
    <xf numFmtId="0" fontId="48" fillId="0" borderId="0" xfId="0" applyFont="1" applyAlignment="1" applyProtection="1">
      <alignment horizontal="center"/>
      <protection hidden="1"/>
    </xf>
    <xf numFmtId="0" fontId="3" fillId="16" borderId="10" xfId="0" applyFont="1" applyFill="1" applyBorder="1" applyAlignment="1" applyProtection="1">
      <alignment/>
      <protection hidden="1"/>
    </xf>
    <xf numFmtId="59" fontId="4" fillId="33" borderId="10" xfId="0" applyNumberFormat="1" applyFont="1" applyFill="1" applyBorder="1" applyAlignment="1" applyProtection="1">
      <alignment horizontal="center" wrapText="1"/>
      <protection hidden="1"/>
    </xf>
    <xf numFmtId="0" fontId="3" fillId="13" borderId="10" xfId="0" applyFont="1" applyFill="1" applyBorder="1" applyAlignment="1" applyProtection="1">
      <alignment/>
      <protection hidden="1"/>
    </xf>
    <xf numFmtId="0" fontId="48" fillId="7" borderId="11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vertical="top" wrapText="1"/>
      <protection hidden="1"/>
    </xf>
    <xf numFmtId="59" fontId="4" fillId="34" borderId="10" xfId="0" applyNumberFormat="1" applyFont="1" applyFill="1" applyBorder="1" applyAlignment="1" applyProtection="1">
      <alignment horizontal="center" wrapText="1"/>
      <protection hidden="1"/>
    </xf>
    <xf numFmtId="0" fontId="2" fillId="35" borderId="10" xfId="0" applyFont="1" applyFill="1" applyBorder="1" applyAlignment="1" applyProtection="1">
      <alignment/>
      <protection hidden="1" locked="0"/>
    </xf>
    <xf numFmtId="2" fontId="2" fillId="6" borderId="10" xfId="0" applyNumberFormat="1" applyFont="1" applyFill="1" applyBorder="1" applyAlignment="1" applyProtection="1">
      <alignment/>
      <protection hidden="1"/>
    </xf>
    <xf numFmtId="0" fontId="48" fillId="7" borderId="11" xfId="0" applyFont="1" applyFill="1" applyBorder="1" applyAlignment="1" applyProtection="1">
      <alignment/>
      <protection hidden="1"/>
    </xf>
    <xf numFmtId="60" fontId="4" fillId="34" borderId="10" xfId="0" applyNumberFormat="1" applyFont="1" applyFill="1" applyBorder="1" applyAlignment="1" applyProtection="1">
      <alignment horizontal="center" wrapText="1"/>
      <protection hidden="1"/>
    </xf>
    <xf numFmtId="0" fontId="34" fillId="36" borderId="0" xfId="0" applyFont="1" applyFill="1" applyAlignment="1" applyProtection="1">
      <alignment/>
      <protection hidden="1"/>
    </xf>
    <xf numFmtId="0" fontId="3" fillId="13" borderId="10" xfId="0" applyFont="1" applyFill="1" applyBorder="1" applyAlignment="1" applyProtection="1">
      <alignment wrapText="1"/>
      <protection hidden="1"/>
    </xf>
    <xf numFmtId="0" fontId="4" fillId="16" borderId="10" xfId="0" applyFont="1" applyFill="1" applyBorder="1" applyAlignment="1" applyProtection="1">
      <alignment horizontal="right"/>
      <protection hidden="1"/>
    </xf>
    <xf numFmtId="0" fontId="4" fillId="16" borderId="10" xfId="0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vertical="top" wrapText="1"/>
      <protection hidden="1"/>
    </xf>
    <xf numFmtId="0" fontId="2" fillId="37" borderId="10" xfId="0" applyFont="1" applyFill="1" applyBorder="1" applyAlignment="1" applyProtection="1">
      <alignment/>
      <protection hidden="1" locked="0"/>
    </xf>
    <xf numFmtId="1" fontId="2" fillId="13" borderId="10" xfId="0" applyNumberFormat="1" applyFont="1" applyFill="1" applyBorder="1" applyAlignment="1" applyProtection="1">
      <alignment/>
      <protection hidden="1"/>
    </xf>
    <xf numFmtId="0" fontId="2" fillId="13" borderId="10" xfId="0" applyFont="1" applyFill="1" applyBorder="1" applyAlignment="1" applyProtection="1">
      <alignment horizontal="right"/>
      <protection hidden="1"/>
    </xf>
    <xf numFmtId="0" fontId="2" fillId="13" borderId="10" xfId="0" applyFont="1" applyFill="1" applyBorder="1" applyAlignment="1" applyProtection="1">
      <alignment horizontal="center"/>
      <protection hidden="1"/>
    </xf>
    <xf numFmtId="0" fontId="6" fillId="16" borderId="10" xfId="0" applyFont="1" applyFill="1" applyBorder="1" applyAlignment="1" applyProtection="1">
      <alignment/>
      <protection hidden="1"/>
    </xf>
    <xf numFmtId="0" fontId="2" fillId="16" borderId="10" xfId="0" applyFont="1" applyFill="1" applyBorder="1" applyAlignment="1" applyProtection="1">
      <alignment horizontal="right"/>
      <protection hidden="1"/>
    </xf>
    <xf numFmtId="0" fontId="2" fillId="16" borderId="10" xfId="0" applyFont="1" applyFill="1" applyBorder="1" applyAlignment="1" applyProtection="1">
      <alignment horizontal="center"/>
      <protection hidden="1"/>
    </xf>
    <xf numFmtId="0" fontId="3" fillId="18" borderId="10" xfId="0" applyFont="1" applyFill="1" applyBorder="1" applyAlignment="1" applyProtection="1">
      <alignment horizontal="center"/>
      <protection hidden="1"/>
    </xf>
    <xf numFmtId="0" fontId="4" fillId="18" borderId="10" xfId="0" applyFont="1" applyFill="1" applyBorder="1" applyAlignment="1" applyProtection="1">
      <alignment horizontal="right"/>
      <protection hidden="1"/>
    </xf>
    <xf numFmtId="0" fontId="4" fillId="18" borderId="1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2" fillId="36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49" fillId="0" borderId="0" xfId="0" applyFont="1" applyAlignment="1" applyProtection="1">
      <alignment/>
      <protection hidden="1"/>
    </xf>
    <xf numFmtId="0" fontId="50" fillId="15" borderId="10" xfId="0" applyFont="1" applyFill="1" applyBorder="1" applyAlignment="1" applyProtection="1">
      <alignment horizontal="center"/>
      <protection hidden="1"/>
    </xf>
    <xf numFmtId="0" fontId="49" fillId="15" borderId="10" xfId="0" applyFont="1" applyFill="1" applyBorder="1" applyAlignment="1" applyProtection="1">
      <alignment horizontal="center"/>
      <protection hidden="1"/>
    </xf>
    <xf numFmtId="0" fontId="49" fillId="15" borderId="10" xfId="0" applyFont="1" applyFill="1" applyBorder="1" applyAlignment="1" applyProtection="1">
      <alignment horizontal="right"/>
      <protection hidden="1"/>
    </xf>
    <xf numFmtId="0" fontId="49" fillId="0" borderId="0" xfId="0" applyFont="1" applyAlignment="1" applyProtection="1">
      <alignment horizontal="center"/>
      <protection hidden="1"/>
    </xf>
    <xf numFmtId="0" fontId="50" fillId="16" borderId="10" xfId="0" applyFont="1" applyFill="1" applyBorder="1" applyAlignment="1" applyProtection="1">
      <alignment/>
      <protection hidden="1"/>
    </xf>
    <xf numFmtId="0" fontId="49" fillId="16" borderId="10" xfId="0" applyFont="1" applyFill="1" applyBorder="1" applyAlignment="1" applyProtection="1">
      <alignment horizontal="right"/>
      <protection hidden="1"/>
    </xf>
    <xf numFmtId="0" fontId="49" fillId="16" borderId="10" xfId="0" applyFont="1" applyFill="1" applyBorder="1" applyAlignment="1" applyProtection="1">
      <alignment horizontal="center"/>
      <protection hidden="1"/>
    </xf>
    <xf numFmtId="0" fontId="50" fillId="13" borderId="10" xfId="0" applyFont="1" applyFill="1" applyBorder="1" applyAlignment="1" applyProtection="1">
      <alignment/>
      <protection hidden="1"/>
    </xf>
    <xf numFmtId="2" fontId="49" fillId="13" borderId="10" xfId="0" applyNumberFormat="1" applyFont="1" applyFill="1" applyBorder="1" applyAlignment="1" applyProtection="1">
      <alignment/>
      <protection hidden="1"/>
    </xf>
    <xf numFmtId="0" fontId="49" fillId="13" borderId="10" xfId="0" applyFont="1" applyFill="1" applyBorder="1" applyAlignment="1" applyProtection="1">
      <alignment horizontal="right"/>
      <protection hidden="1"/>
    </xf>
    <xf numFmtId="0" fontId="49" fillId="13" borderId="10" xfId="0" applyFont="1" applyFill="1" applyBorder="1" applyAlignment="1" applyProtection="1">
      <alignment horizontal="center"/>
      <protection hidden="1"/>
    </xf>
    <xf numFmtId="0" fontId="49" fillId="7" borderId="0" xfId="0" applyFont="1" applyFill="1" applyBorder="1" applyAlignment="1" applyProtection="1">
      <alignment/>
      <protection hidden="1"/>
    </xf>
    <xf numFmtId="0" fontId="50" fillId="0" borderId="10" xfId="0" applyFont="1" applyBorder="1" applyAlignment="1" applyProtection="1">
      <alignment vertical="top" wrapText="1"/>
      <protection hidden="1"/>
    </xf>
    <xf numFmtId="0" fontId="49" fillId="18" borderId="10" xfId="0" applyFont="1" applyFill="1" applyBorder="1" applyAlignment="1" applyProtection="1">
      <alignment/>
      <protection hidden="1" locked="0"/>
    </xf>
    <xf numFmtId="0" fontId="7" fillId="7" borderId="0" xfId="0" applyFont="1" applyFill="1" applyBorder="1" applyAlignment="1" applyProtection="1">
      <alignment/>
      <protection hidden="1"/>
    </xf>
    <xf numFmtId="0" fontId="7" fillId="18" borderId="0" xfId="0" applyFont="1" applyFill="1" applyBorder="1" applyAlignment="1" applyProtection="1">
      <alignment/>
      <protection hidden="1"/>
    </xf>
    <xf numFmtId="0" fontId="49" fillId="18" borderId="0" xfId="0" applyFont="1" applyFill="1" applyBorder="1" applyAlignment="1" applyProtection="1">
      <alignment/>
      <protection hidden="1"/>
    </xf>
    <xf numFmtId="0" fontId="7" fillId="9" borderId="0" xfId="0" applyFont="1" applyFill="1" applyBorder="1" applyAlignment="1" applyProtection="1">
      <alignment/>
      <protection hidden="1"/>
    </xf>
    <xf numFmtId="0" fontId="49" fillId="9" borderId="0" xfId="0" applyFont="1" applyFill="1" applyBorder="1" applyAlignment="1" applyProtection="1">
      <alignment/>
      <protection hidden="1"/>
    </xf>
    <xf numFmtId="0" fontId="50" fillId="13" borderId="10" xfId="0" applyFont="1" applyFill="1" applyBorder="1" applyAlignment="1" applyProtection="1">
      <alignment wrapText="1"/>
      <protection hidden="1"/>
    </xf>
    <xf numFmtId="0" fontId="49" fillId="9" borderId="10" xfId="0" applyFont="1" applyFill="1" applyBorder="1" applyAlignment="1" applyProtection="1">
      <alignment/>
      <protection hidden="1" locked="0"/>
    </xf>
    <xf numFmtId="1" fontId="49" fillId="13" borderId="10" xfId="0" applyNumberFormat="1" applyFont="1" applyFill="1" applyBorder="1" applyAlignment="1" applyProtection="1">
      <alignment/>
      <protection hidden="1"/>
    </xf>
    <xf numFmtId="0" fontId="50" fillId="0" borderId="10" xfId="0" applyFont="1" applyBorder="1" applyAlignment="1" applyProtection="1">
      <alignment horizontal="left" vertical="top" wrapText="1"/>
      <protection hidden="1"/>
    </xf>
    <xf numFmtId="0" fontId="50" fillId="0" borderId="10" xfId="0" applyFont="1" applyBorder="1" applyAlignment="1" applyProtection="1">
      <alignment/>
      <protection hidden="1"/>
    </xf>
    <xf numFmtId="0" fontId="51" fillId="19" borderId="10" xfId="0" applyFont="1" applyFill="1" applyBorder="1" applyAlignment="1" applyProtection="1">
      <alignment horizontal="right"/>
      <protection hidden="1"/>
    </xf>
    <xf numFmtId="0" fontId="51" fillId="19" borderId="10" xfId="0" applyFont="1" applyFill="1" applyBorder="1" applyAlignment="1" applyProtection="1">
      <alignment horizontal="center"/>
      <protection hidden="1"/>
    </xf>
    <xf numFmtId="0" fontId="50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 horizontal="right"/>
      <protection hidden="1"/>
    </xf>
    <xf numFmtId="2" fontId="49" fillId="16" borderId="10" xfId="0" applyNumberFormat="1" applyFont="1" applyFill="1" applyBorder="1" applyAlignment="1" applyProtection="1">
      <alignment/>
      <protection hidden="1"/>
    </xf>
    <xf numFmtId="2" fontId="4" fillId="13" borderId="10" xfId="0" applyNumberFormat="1" applyFont="1" applyFill="1" applyBorder="1" applyAlignment="1" applyProtection="1">
      <alignment/>
      <protection hidden="1"/>
    </xf>
    <xf numFmtId="2" fontId="4" fillId="16" borderId="10" xfId="0" applyNumberFormat="1" applyFont="1" applyFill="1" applyBorder="1" applyAlignment="1" applyProtection="1">
      <alignment/>
      <protection hidden="1"/>
    </xf>
    <xf numFmtId="2" fontId="2" fillId="16" borderId="10" xfId="0" applyNumberFormat="1" applyFont="1" applyFill="1" applyBorder="1" applyAlignment="1" applyProtection="1">
      <alignment/>
      <protection hidden="1"/>
    </xf>
    <xf numFmtId="2" fontId="4" fillId="18" borderId="10" xfId="0" applyNumberFormat="1" applyFont="1" applyFill="1" applyBorder="1" applyAlignment="1" applyProtection="1">
      <alignment/>
      <protection hidden="1"/>
    </xf>
    <xf numFmtId="0" fontId="49" fillId="0" borderId="0" xfId="0" applyFont="1" applyFill="1" applyAlignment="1" applyProtection="1">
      <alignment/>
      <protection hidden="1"/>
    </xf>
    <xf numFmtId="0" fontId="2" fillId="6" borderId="12" xfId="0" applyFont="1" applyFill="1" applyBorder="1" applyAlignment="1" applyProtection="1">
      <alignment horizontal="center"/>
      <protection hidden="1"/>
    </xf>
    <xf numFmtId="0" fontId="49" fillId="38" borderId="0" xfId="0" applyFont="1" applyFill="1" applyAlignment="1" applyProtection="1">
      <alignment/>
      <protection hidden="1"/>
    </xf>
    <xf numFmtId="2" fontId="49" fillId="19" borderId="10" xfId="0" applyNumberFormat="1" applyFont="1" applyFill="1" applyBorder="1" applyAlignment="1" applyProtection="1">
      <alignment/>
      <protection hidden="1"/>
    </xf>
    <xf numFmtId="0" fontId="49" fillId="19" borderId="10" xfId="0" applyFont="1" applyFill="1" applyBorder="1" applyAlignment="1" applyProtection="1">
      <alignment horizontal="right"/>
      <protection hidden="1"/>
    </xf>
    <xf numFmtId="0" fontId="49" fillId="19" borderId="10" xfId="0" applyFont="1" applyFill="1" applyBorder="1" applyAlignment="1" applyProtection="1">
      <alignment horizontal="center"/>
      <protection hidden="1"/>
    </xf>
    <xf numFmtId="59" fontId="49" fillId="39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15" borderId="10" xfId="0" applyFont="1" applyFill="1" applyBorder="1" applyAlignment="1" applyProtection="1">
      <alignment horizontal="center" vertical="center"/>
      <protection hidden="1"/>
    </xf>
    <xf numFmtId="60" fontId="49" fillId="39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vertical="center"/>
      <protection hidden="1"/>
    </xf>
    <xf numFmtId="0" fontId="49" fillId="15" borderId="12" xfId="0" applyFont="1" applyFill="1" applyBorder="1" applyAlignment="1" applyProtection="1">
      <alignment horizontal="center"/>
      <protection hidden="1"/>
    </xf>
    <xf numFmtId="59" fontId="7" fillId="9" borderId="0" xfId="0" applyNumberFormat="1" applyFont="1" applyFill="1" applyBorder="1" applyAlignment="1" applyProtection="1">
      <alignment/>
      <protection hidden="1"/>
    </xf>
    <xf numFmtId="0" fontId="49" fillId="12" borderId="0" xfId="0" applyFont="1" applyFill="1" applyBorder="1" applyAlignment="1" applyProtection="1">
      <alignment/>
      <protection hidden="1"/>
    </xf>
    <xf numFmtId="2" fontId="49" fillId="13" borderId="10" xfId="0" applyNumberFormat="1" applyFont="1" applyFill="1" applyBorder="1" applyAlignment="1" applyProtection="1">
      <alignment vertical="center"/>
      <protection hidden="1"/>
    </xf>
    <xf numFmtId="0" fontId="49" fillId="13" borderId="10" xfId="0" applyFont="1" applyFill="1" applyBorder="1" applyAlignment="1" applyProtection="1">
      <alignment horizontal="right" vertical="center"/>
      <protection hidden="1"/>
    </xf>
    <xf numFmtId="0" fontId="49" fillId="13" borderId="10" xfId="0" applyFont="1" applyFill="1" applyBorder="1" applyAlignment="1" applyProtection="1">
      <alignment horizontal="center" vertical="center"/>
      <protection hidden="1"/>
    </xf>
    <xf numFmtId="2" fontId="51" fillId="19" borderId="10" xfId="0" applyNumberFormat="1" applyFont="1" applyFill="1" applyBorder="1" applyAlignment="1" applyProtection="1">
      <alignment horizontal="center" vertical="center"/>
      <protection hidden="1"/>
    </xf>
    <xf numFmtId="0" fontId="51" fillId="38" borderId="0" xfId="0" applyFont="1" applyFill="1" applyAlignment="1" applyProtection="1">
      <alignment/>
      <protection hidden="1"/>
    </xf>
    <xf numFmtId="59" fontId="48" fillId="38" borderId="13" xfId="0" applyNumberFormat="1" applyFont="1" applyFill="1" applyBorder="1" applyAlignment="1" applyProtection="1">
      <alignment/>
      <protection hidden="1"/>
    </xf>
    <xf numFmtId="0" fontId="48" fillId="38" borderId="0" xfId="0" applyFont="1" applyFill="1" applyBorder="1" applyAlignment="1" applyProtection="1">
      <alignment/>
      <protection hidden="1"/>
    </xf>
    <xf numFmtId="0" fontId="48" fillId="38" borderId="11" xfId="0" applyFont="1" applyFill="1" applyBorder="1" applyAlignment="1" applyProtection="1">
      <alignment/>
      <protection hidden="1"/>
    </xf>
    <xf numFmtId="0" fontId="48" fillId="40" borderId="13" xfId="0" applyFont="1" applyFill="1" applyBorder="1" applyAlignment="1" applyProtection="1">
      <alignment/>
      <protection hidden="1"/>
    </xf>
    <xf numFmtId="0" fontId="48" fillId="40" borderId="0" xfId="0" applyFont="1" applyFill="1" applyBorder="1" applyAlignment="1" applyProtection="1">
      <alignment/>
      <protection hidden="1"/>
    </xf>
    <xf numFmtId="0" fontId="48" fillId="40" borderId="11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30" borderId="12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49" fillId="41" borderId="0" xfId="0" applyFont="1" applyFill="1" applyAlignment="1" applyProtection="1">
      <alignment/>
      <protection hidden="1"/>
    </xf>
    <xf numFmtId="0" fontId="48" fillId="41" borderId="0" xfId="0" applyFont="1" applyFill="1" applyAlignment="1" applyProtection="1">
      <alignment/>
      <protection hidden="1"/>
    </xf>
    <xf numFmtId="0" fontId="4" fillId="19" borderId="0" xfId="0" applyFont="1" applyFill="1" applyAlignment="1" applyProtection="1">
      <alignment horizontal="center"/>
      <protection hidden="1"/>
    </xf>
    <xf numFmtId="59" fontId="4" fillId="33" borderId="12" xfId="0" applyNumberFormat="1" applyFont="1" applyFill="1" applyBorder="1" applyAlignment="1" applyProtection="1">
      <alignment horizontal="center" wrapText="1"/>
      <protection hidden="1"/>
    </xf>
    <xf numFmtId="59" fontId="4" fillId="33" borderId="14" xfId="0" applyNumberFormat="1" applyFont="1" applyFill="1" applyBorder="1" applyAlignment="1" applyProtection="1">
      <alignment horizontal="center" wrapText="1"/>
      <protection hidden="1"/>
    </xf>
    <xf numFmtId="59" fontId="4" fillId="42" borderId="12" xfId="0" applyNumberFormat="1" applyFont="1" applyFill="1" applyBorder="1" applyAlignment="1" applyProtection="1">
      <alignment horizontal="center" wrapText="1"/>
      <protection hidden="1"/>
    </xf>
    <xf numFmtId="59" fontId="4" fillId="42" borderId="14" xfId="0" applyNumberFormat="1" applyFont="1" applyFill="1" applyBorder="1" applyAlignment="1" applyProtection="1">
      <alignment horizontal="center" wrapText="1"/>
      <protection hidden="1"/>
    </xf>
    <xf numFmtId="59" fontId="4" fillId="42" borderId="12" xfId="0" applyNumberFormat="1" applyFont="1" applyFill="1" applyBorder="1" applyAlignment="1" applyProtection="1">
      <alignment horizontal="center" vertical="center" wrapText="1"/>
      <protection hidden="1"/>
    </xf>
    <xf numFmtId="59" fontId="4" fillId="42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19" borderId="15" xfId="0" applyFont="1" applyFill="1" applyBorder="1" applyAlignment="1" applyProtection="1">
      <alignment horizontal="center"/>
      <protection hidden="1"/>
    </xf>
    <xf numFmtId="0" fontId="3" fillId="19" borderId="15" xfId="0" applyFont="1" applyFill="1" applyBorder="1" applyAlignment="1" applyProtection="1">
      <alignment horizontal="right"/>
      <protection hidden="1"/>
    </xf>
    <xf numFmtId="0" fontId="52" fillId="12" borderId="16" xfId="0" applyFont="1" applyFill="1" applyBorder="1" applyAlignment="1" applyProtection="1">
      <alignment horizontal="center"/>
      <protection hidden="1"/>
    </xf>
    <xf numFmtId="0" fontId="52" fillId="12" borderId="17" xfId="0" applyFont="1" applyFill="1" applyBorder="1" applyAlignment="1" applyProtection="1">
      <alignment horizontal="center"/>
      <protection hidden="1"/>
    </xf>
    <xf numFmtId="0" fontId="52" fillId="12" borderId="18" xfId="0" applyFont="1" applyFill="1" applyBorder="1" applyAlignment="1" applyProtection="1">
      <alignment horizontal="center"/>
      <protection hidden="1"/>
    </xf>
    <xf numFmtId="59" fontId="4" fillId="18" borderId="12" xfId="0" applyNumberFormat="1" applyFont="1" applyFill="1" applyBorder="1" applyAlignment="1" applyProtection="1">
      <alignment horizontal="center"/>
      <protection hidden="1"/>
    </xf>
    <xf numFmtId="59" fontId="4" fillId="18" borderId="14" xfId="0" applyNumberFormat="1" applyFont="1" applyFill="1" applyBorder="1" applyAlignment="1" applyProtection="1">
      <alignment horizontal="center"/>
      <protection hidden="1"/>
    </xf>
    <xf numFmtId="0" fontId="53" fillId="41" borderId="10" xfId="0" applyFont="1" applyFill="1" applyBorder="1" applyAlignment="1" applyProtection="1">
      <alignment horizontal="center"/>
      <protection hidden="1"/>
    </xf>
    <xf numFmtId="0" fontId="48" fillId="7" borderId="13" xfId="0" applyFont="1" applyFill="1" applyBorder="1" applyAlignment="1" applyProtection="1">
      <alignment horizontal="center" wrapText="1"/>
      <protection hidden="1"/>
    </xf>
    <xf numFmtId="0" fontId="48" fillId="7" borderId="0" xfId="0" applyFont="1" applyFill="1" applyBorder="1" applyAlignment="1" applyProtection="1">
      <alignment horizontal="center" wrapText="1"/>
      <protection hidden="1"/>
    </xf>
    <xf numFmtId="0" fontId="48" fillId="7" borderId="13" xfId="0" applyFont="1" applyFill="1" applyBorder="1" applyAlignment="1" applyProtection="1">
      <alignment horizontal="left" vertical="center" wrapText="1"/>
      <protection hidden="1"/>
    </xf>
    <xf numFmtId="0" fontId="48" fillId="7" borderId="0" xfId="0" applyFont="1" applyFill="1" applyBorder="1" applyAlignment="1" applyProtection="1">
      <alignment horizontal="left" vertical="center" wrapText="1"/>
      <protection hidden="1"/>
    </xf>
    <xf numFmtId="0" fontId="48" fillId="38" borderId="19" xfId="0" applyFont="1" applyFill="1" applyBorder="1" applyAlignment="1" applyProtection="1">
      <alignment horizontal="left" vertical="center" wrapText="1"/>
      <protection hidden="1"/>
    </xf>
    <xf numFmtId="0" fontId="48" fillId="38" borderId="15" xfId="0" applyFont="1" applyFill="1" applyBorder="1" applyAlignment="1" applyProtection="1">
      <alignment horizontal="left" vertical="center" wrapText="1"/>
      <protection hidden="1"/>
    </xf>
    <xf numFmtId="0" fontId="48" fillId="38" borderId="20" xfId="0" applyFont="1" applyFill="1" applyBorder="1" applyAlignment="1" applyProtection="1">
      <alignment horizontal="left" vertical="center" wrapText="1"/>
      <protection hidden="1"/>
    </xf>
    <xf numFmtId="0" fontId="8" fillId="41" borderId="0" xfId="0" applyFont="1" applyFill="1" applyAlignment="1" applyProtection="1">
      <alignment horizontal="center"/>
      <protection hidden="1"/>
    </xf>
    <xf numFmtId="0" fontId="8" fillId="41" borderId="0" xfId="0" applyFont="1" applyFill="1" applyBorder="1" applyAlignment="1" applyProtection="1">
      <alignment horizontal="center"/>
      <protection hidden="1"/>
    </xf>
    <xf numFmtId="0" fontId="48" fillId="7" borderId="13" xfId="0" applyFont="1" applyFill="1" applyBorder="1" applyAlignment="1" applyProtection="1">
      <alignment horizontal="center"/>
      <protection hidden="1"/>
    </xf>
    <xf numFmtId="0" fontId="48" fillId="7" borderId="0" xfId="0" applyFont="1" applyFill="1" applyBorder="1" applyAlignment="1" applyProtection="1">
      <alignment horizontal="center"/>
      <protection hidden="1"/>
    </xf>
    <xf numFmtId="0" fontId="48" fillId="7" borderId="11" xfId="0" applyFont="1" applyFill="1" applyBorder="1" applyAlignment="1" applyProtection="1">
      <alignment horizontal="center"/>
      <protection hidden="1"/>
    </xf>
    <xf numFmtId="0" fontId="48" fillId="10" borderId="21" xfId="0" applyFont="1" applyFill="1" applyBorder="1" applyAlignment="1" applyProtection="1">
      <alignment horizont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59" fontId="49" fillId="42" borderId="12" xfId="0" applyNumberFormat="1" applyFont="1" applyFill="1" applyBorder="1" applyAlignment="1" applyProtection="1">
      <alignment horizontal="center" vertical="center" wrapText="1"/>
      <protection hidden="1"/>
    </xf>
    <xf numFmtId="59" fontId="49" fillId="42" borderId="14" xfId="0" applyNumberFormat="1" applyFont="1" applyFill="1" applyBorder="1" applyAlignment="1" applyProtection="1">
      <alignment horizontal="center" vertical="center" wrapText="1"/>
      <protection hidden="1"/>
    </xf>
    <xf numFmtId="0" fontId="52" fillId="12" borderId="0" xfId="0" applyFont="1" applyFill="1" applyBorder="1" applyAlignment="1" applyProtection="1">
      <alignment horizontal="center" vertical="center"/>
      <protection hidden="1"/>
    </xf>
    <xf numFmtId="0" fontId="49" fillId="12" borderId="0" xfId="0" applyFont="1" applyFill="1" applyBorder="1" applyAlignment="1" applyProtection="1">
      <alignment horizontal="center" vertical="center"/>
      <protection hidden="1"/>
    </xf>
    <xf numFmtId="0" fontId="7" fillId="7" borderId="13" xfId="0" applyFont="1" applyFill="1" applyBorder="1" applyAlignment="1" applyProtection="1">
      <alignment horizontal="center" wrapText="1"/>
      <protection hidden="1"/>
    </xf>
    <xf numFmtId="0" fontId="7" fillId="7" borderId="0" xfId="0" applyFont="1" applyFill="1" applyBorder="1" applyAlignment="1" applyProtection="1">
      <alignment horizontal="center" wrapText="1"/>
      <protection hidden="1"/>
    </xf>
    <xf numFmtId="0" fontId="7" fillId="7" borderId="13" xfId="0" applyFont="1" applyFill="1" applyBorder="1" applyAlignment="1" applyProtection="1">
      <alignment horizontal="center"/>
      <protection hidden="1"/>
    </xf>
    <xf numFmtId="0" fontId="7" fillId="7" borderId="0" xfId="0" applyFont="1" applyFill="1" applyBorder="1" applyAlignment="1" applyProtection="1">
      <alignment horizontal="center"/>
      <protection hidden="1"/>
    </xf>
    <xf numFmtId="0" fontId="7" fillId="7" borderId="13" xfId="0" applyFont="1" applyFill="1" applyBorder="1" applyAlignment="1" applyProtection="1">
      <alignment horizontal="center" vertical="top"/>
      <protection hidden="1"/>
    </xf>
    <xf numFmtId="0" fontId="7" fillId="7" borderId="0" xfId="0" applyFont="1" applyFill="1" applyBorder="1" applyAlignment="1" applyProtection="1">
      <alignment horizontal="center" vertical="top"/>
      <protection hidden="1"/>
    </xf>
    <xf numFmtId="0" fontId="3" fillId="4" borderId="15" xfId="0" applyFont="1" applyFill="1" applyBorder="1" applyAlignment="1" applyProtection="1">
      <alignment horizontal="right"/>
      <protection hidden="1"/>
    </xf>
    <xf numFmtId="59" fontId="51" fillId="19" borderId="12" xfId="0" applyNumberFormat="1" applyFont="1" applyFill="1" applyBorder="1" applyAlignment="1" applyProtection="1">
      <alignment horizontal="center" vertical="center"/>
      <protection hidden="1"/>
    </xf>
    <xf numFmtId="59" fontId="51" fillId="19" borderId="14" xfId="0" applyNumberFormat="1" applyFont="1" applyFill="1" applyBorder="1" applyAlignment="1" applyProtection="1">
      <alignment horizontal="center" vertical="center"/>
      <protection hidden="1"/>
    </xf>
    <xf numFmtId="59" fontId="49" fillId="42" borderId="12" xfId="0" applyNumberFormat="1" applyFont="1" applyFill="1" applyBorder="1" applyAlignment="1" applyProtection="1">
      <alignment horizontal="center" wrapText="1"/>
      <protection hidden="1"/>
    </xf>
    <xf numFmtId="59" fontId="49" fillId="42" borderId="14" xfId="0" applyNumberFormat="1" applyFont="1" applyFill="1" applyBorder="1" applyAlignment="1" applyProtection="1">
      <alignment horizontal="center" wrapText="1"/>
      <protection hidden="1"/>
    </xf>
    <xf numFmtId="59" fontId="49" fillId="33" borderId="12" xfId="0" applyNumberFormat="1" applyFont="1" applyFill="1" applyBorder="1" applyAlignment="1" applyProtection="1">
      <alignment horizontal="center" wrapText="1"/>
      <protection hidden="1"/>
    </xf>
    <xf numFmtId="59" fontId="49" fillId="33" borderId="14" xfId="0" applyNumberFormat="1" applyFont="1" applyFill="1" applyBorder="1" applyAlignment="1" applyProtection="1">
      <alignment horizontal="center" wrapText="1"/>
      <protection hidden="1"/>
    </xf>
    <xf numFmtId="0" fontId="9" fillId="41" borderId="0" xfId="0" applyFont="1" applyFill="1" applyAlignment="1" applyProtection="1">
      <alignment horizontal="center"/>
      <protection hidden="1"/>
    </xf>
    <xf numFmtId="0" fontId="7" fillId="41" borderId="12" xfId="0" applyFont="1" applyFill="1" applyBorder="1" applyAlignment="1" applyProtection="1">
      <alignment horizontal="center"/>
      <protection hidden="1"/>
    </xf>
    <xf numFmtId="0" fontId="7" fillId="41" borderId="22" xfId="0" applyFont="1" applyFill="1" applyBorder="1" applyAlignment="1" applyProtection="1">
      <alignment horizontal="center"/>
      <protection hidden="1"/>
    </xf>
    <xf numFmtId="0" fontId="7" fillId="41" borderId="14" xfId="0" applyFont="1" applyFill="1" applyBorder="1" applyAlignment="1" applyProtection="1">
      <alignment horizontal="center"/>
      <protection hidden="1"/>
    </xf>
    <xf numFmtId="0" fontId="52" fillId="10" borderId="0" xfId="0" applyFont="1" applyFill="1" applyAlignment="1" applyProtection="1">
      <alignment horizontal="center"/>
      <protection hidden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0"/>
  <sheetViews>
    <sheetView zoomScaleSheetLayoutView="85" zoomScalePageLayoutView="0" workbookViewId="0" topLeftCell="A13">
      <selection activeCell="A13" sqref="A13"/>
    </sheetView>
  </sheetViews>
  <sheetFormatPr defaultColWidth="9.140625" defaultRowHeight="15"/>
  <cols>
    <col min="1" max="1" width="38.28125" style="37" customWidth="1"/>
    <col min="2" max="2" width="8.57421875" style="38" customWidth="1"/>
    <col min="3" max="3" width="13.28125" style="39" bestFit="1" customWidth="1"/>
    <col min="4" max="4" width="10.140625" style="39" bestFit="1" customWidth="1"/>
    <col min="5" max="5" width="12.00390625" style="40" bestFit="1" customWidth="1"/>
    <col min="6" max="6" width="10.421875" style="41" bestFit="1" customWidth="1"/>
    <col min="7" max="16384" width="9.00390625" style="7" customWidth="1"/>
  </cols>
  <sheetData>
    <row r="1" spans="1:13" ht="23.25">
      <c r="A1" s="109" t="s">
        <v>180</v>
      </c>
      <c r="B1" s="109"/>
      <c r="C1" s="109"/>
      <c r="D1" s="109"/>
      <c r="E1" s="109"/>
      <c r="F1" s="109"/>
      <c r="G1" s="108"/>
      <c r="H1" s="108"/>
      <c r="I1" s="108"/>
      <c r="J1" s="108"/>
      <c r="K1" s="108"/>
      <c r="L1" s="108"/>
      <c r="M1" s="108"/>
    </row>
    <row r="2" spans="1:13" ht="23.25">
      <c r="A2" s="109" t="s">
        <v>179</v>
      </c>
      <c r="B2" s="109"/>
      <c r="C2" s="109"/>
      <c r="D2" s="109"/>
      <c r="E2" s="109"/>
      <c r="F2" s="109"/>
      <c r="G2" s="131" t="s">
        <v>167</v>
      </c>
      <c r="H2" s="131"/>
      <c r="I2" s="131"/>
      <c r="J2" s="131"/>
      <c r="K2" s="131"/>
      <c r="L2" s="131"/>
      <c r="M2" s="131"/>
    </row>
    <row r="3" spans="1:13" ht="23.25">
      <c r="A3" s="116" t="s">
        <v>178</v>
      </c>
      <c r="B3" s="116"/>
      <c r="C3" s="116"/>
      <c r="D3" s="116"/>
      <c r="E3" s="116"/>
      <c r="F3" s="116"/>
      <c r="G3" s="132"/>
      <c r="H3" s="132"/>
      <c r="I3" s="132"/>
      <c r="J3" s="132"/>
      <c r="K3" s="132"/>
      <c r="L3" s="132"/>
      <c r="M3" s="132"/>
    </row>
    <row r="4" spans="1:13" s="11" customFormat="1" ht="23.25">
      <c r="A4" s="8" t="s">
        <v>137</v>
      </c>
      <c r="B4" s="9" t="s">
        <v>3</v>
      </c>
      <c r="C4" s="9" t="s">
        <v>4</v>
      </c>
      <c r="D4" s="9" t="s">
        <v>10</v>
      </c>
      <c r="E4" s="10" t="s">
        <v>5</v>
      </c>
      <c r="F4" s="102" t="s">
        <v>140</v>
      </c>
      <c r="G4" s="123" t="s">
        <v>159</v>
      </c>
      <c r="H4" s="123"/>
      <c r="I4" s="123"/>
      <c r="J4" s="123"/>
      <c r="K4" s="123"/>
      <c r="L4" s="123"/>
      <c r="M4" s="123"/>
    </row>
    <row r="5" spans="1:13" s="11" customFormat="1" ht="23.25">
      <c r="A5" s="12" t="s">
        <v>113</v>
      </c>
      <c r="B5" s="110">
        <v>20</v>
      </c>
      <c r="C5" s="111"/>
      <c r="D5" s="73">
        <f>SUM(D6,D11,D16,D21)</f>
        <v>0</v>
      </c>
      <c r="E5" s="1" t="str">
        <f>IF(D5&gt;17.99,"5",IF(D5&gt;14.99,"4",IF(D5&gt;11.99,"3",IF(D5&gt;9.99,"2","1"))))</f>
        <v>1</v>
      </c>
      <c r="F5" s="2" t="str">
        <f>IF(D5&gt;17.99,"ดีเยี่ยม",IF(D5&gt;14.99,"ดีมาก",IF(D5&gt;11.99,"ดี",IF(D5&gt;9.99,"พอใช้","ปรับปรุง"))))</f>
        <v>ปรับปรุง</v>
      </c>
      <c r="G5" s="124" t="s">
        <v>160</v>
      </c>
      <c r="H5" s="125"/>
      <c r="I5" s="125"/>
      <c r="J5" s="125"/>
      <c r="K5" s="125"/>
      <c r="L5" s="125"/>
      <c r="M5" s="15"/>
    </row>
    <row r="6" spans="1:13" s="11" customFormat="1" ht="23.25">
      <c r="A6" s="14" t="s">
        <v>143</v>
      </c>
      <c r="B6" s="112">
        <v>5</v>
      </c>
      <c r="C6" s="113"/>
      <c r="D6" s="72">
        <f>SUM(D7:D10)</f>
        <v>0</v>
      </c>
      <c r="E6" s="3" t="str">
        <f>IF(D6&gt;4.49,"5",IF(D6&gt;3.74,"4",IF(D6&gt;2.99,"3",IF(D6&gt;2.49,"2","1"))))</f>
        <v>1</v>
      </c>
      <c r="F6" s="4" t="str">
        <f>IF(D6&gt;4.49,"ดีเยี่ยม",IF(D6&gt;3.74,"ดีมาก",IF(D6&gt;2.99,"ดี",IF(D6&gt;2.49,"พอใช้","ปรับปรุง"))))</f>
        <v>ปรับปรุง</v>
      </c>
      <c r="G6" s="133" t="s">
        <v>161</v>
      </c>
      <c r="H6" s="134"/>
      <c r="I6" s="134"/>
      <c r="J6" s="134"/>
      <c r="K6" s="134"/>
      <c r="L6" s="134"/>
      <c r="M6" s="135"/>
    </row>
    <row r="7" spans="1:13" ht="23.25">
      <c r="A7" s="16" t="s">
        <v>0</v>
      </c>
      <c r="B7" s="17">
        <v>1</v>
      </c>
      <c r="C7" s="18"/>
      <c r="D7" s="19">
        <f>C7*B7/100</f>
        <v>0</v>
      </c>
      <c r="E7" s="5" t="str">
        <f>IF(D7&gt;0.89,"5",IF(D7&gt;0.74,"4",IF(D7&gt;0.59,"3",IF(D7&gt;0.49,"2","1"))))</f>
        <v>1</v>
      </c>
      <c r="F7" s="6" t="str">
        <f>IF(D7&gt;0.89,"ดีเยี่ยม",IF(D7&gt;0.74,"ดีมาก",IF(D7&gt;0.59,"ดี",IF(D7&gt;0.49,"พอใช้","ปรับปรุง"))))</f>
        <v>ปรับปรุง</v>
      </c>
      <c r="G7" s="133" t="s">
        <v>162</v>
      </c>
      <c r="H7" s="134"/>
      <c r="I7" s="134"/>
      <c r="J7" s="134"/>
      <c r="K7" s="134"/>
      <c r="L7" s="134"/>
      <c r="M7" s="135"/>
    </row>
    <row r="8" spans="1:13" ht="23.25">
      <c r="A8" s="16" t="s">
        <v>1</v>
      </c>
      <c r="B8" s="21">
        <v>1.5</v>
      </c>
      <c r="C8" s="18"/>
      <c r="D8" s="19">
        <f>C8*B8/100</f>
        <v>0</v>
      </c>
      <c r="E8" s="5" t="str">
        <f>IF(D8&gt;1.29,"5",IF(D8&gt;0.94,"4",IF(D8&gt;0.79,"3",IF(D8&gt;0.59,"2","1"))))</f>
        <v>1</v>
      </c>
      <c r="F8" s="6" t="str">
        <f>IF(D8&gt;1.29,"ดีเยี่ยม",IF(D8&gt;0.94,"ดีมาก",IF(D8&gt;0.79,"ดี",IF(D8&gt;0.59,"พอใช้","ปรับปรุง"))))</f>
        <v>ปรับปรุง</v>
      </c>
      <c r="G8" s="97" t="s">
        <v>172</v>
      </c>
      <c r="H8" s="98"/>
      <c r="I8" s="98"/>
      <c r="J8" s="98"/>
      <c r="K8" s="98"/>
      <c r="L8" s="98"/>
      <c r="M8" s="99"/>
    </row>
    <row r="9" spans="1:13" ht="23.25">
      <c r="A9" s="16" t="s">
        <v>2</v>
      </c>
      <c r="B9" s="21">
        <v>1.5</v>
      </c>
      <c r="C9" s="18"/>
      <c r="D9" s="19">
        <f>C9*B9/100</f>
        <v>0</v>
      </c>
      <c r="E9" s="5" t="str">
        <f>IF(D9&gt;1.29,"5",IF(D9&gt;0.94,"4",IF(D9&gt;0.79,"3",IF(D9&gt;0.59,"2","1"))))</f>
        <v>1</v>
      </c>
      <c r="F9" s="6" t="str">
        <f>IF(D9&gt;1.29,"ดีเยี่ยม",IF(D9&gt;0.94,"ดีมาก",IF(D9&gt;0.79,"ดี",IF(D9&gt;0.59,"พอใช้","ปรับปรุง"))))</f>
        <v>ปรับปรุง</v>
      </c>
      <c r="G9" s="94" t="s">
        <v>173</v>
      </c>
      <c r="H9" s="95"/>
      <c r="I9" s="95"/>
      <c r="J9" s="95"/>
      <c r="K9" s="95"/>
      <c r="L9" s="95"/>
      <c r="M9" s="96"/>
    </row>
    <row r="10" spans="1:13" ht="42" customHeight="1">
      <c r="A10" s="16" t="s">
        <v>181</v>
      </c>
      <c r="B10" s="17">
        <v>1</v>
      </c>
      <c r="C10" s="18"/>
      <c r="D10" s="19">
        <f>C10*B10/100</f>
        <v>0</v>
      </c>
      <c r="E10" s="5" t="str">
        <f>IF(D10&gt;0.89,"5",IF(D10&gt;0.74,"4",IF(D10&gt;0.59,"3",IF(D10&gt;0.49,"2","1"))))</f>
        <v>1</v>
      </c>
      <c r="F10" s="6" t="str">
        <f>IF(D10&gt;0.89,"ดีเยี่ยม",IF(D10&gt;0.74,"ดีมาก",IF(D10&gt;0.59,"ดี",IF(D10&gt;0.49,"พอใช้","ปรับปรุง"))))</f>
        <v>ปรับปรุง</v>
      </c>
      <c r="G10" s="126" t="s">
        <v>165</v>
      </c>
      <c r="H10" s="127"/>
      <c r="I10" s="127"/>
      <c r="J10" s="127"/>
      <c r="K10" s="127"/>
      <c r="L10" s="127"/>
      <c r="M10" s="20"/>
    </row>
    <row r="11" spans="1:13" ht="38.25" customHeight="1">
      <c r="A11" s="14" t="s">
        <v>114</v>
      </c>
      <c r="B11" s="114">
        <v>5</v>
      </c>
      <c r="C11" s="115"/>
      <c r="D11" s="72">
        <f>SUM(D12:D15)</f>
        <v>0</v>
      </c>
      <c r="E11" s="3" t="str">
        <f>IF(D11&gt;4.49,"5",IF(D11&gt;3.74,"4",IF(D11&gt;2.99,"3",IF(D11&gt;2.49,"2","1"))))</f>
        <v>1</v>
      </c>
      <c r="F11" s="4" t="str">
        <f>IF(D11&gt;4.49,"ดีเยี่ยม",IF(D11&gt;3.74,"ดีมาก",IF(D11&gt;2.99,"ดี",IF(D11&gt;2.49,"พอใช้","ปรับปรุง"))))</f>
        <v>ปรับปรุง</v>
      </c>
      <c r="G11" s="128" t="s">
        <v>166</v>
      </c>
      <c r="H11" s="129"/>
      <c r="I11" s="129"/>
      <c r="J11" s="129"/>
      <c r="K11" s="129"/>
      <c r="L11" s="129"/>
      <c r="M11" s="130"/>
    </row>
    <row r="12" spans="1:13" ht="24" thickBot="1">
      <c r="A12" s="16" t="s">
        <v>6</v>
      </c>
      <c r="B12" s="17">
        <v>1</v>
      </c>
      <c r="C12" s="18"/>
      <c r="D12" s="19">
        <f>C12*B12/100</f>
        <v>0</v>
      </c>
      <c r="E12" s="5" t="str">
        <f>IF(D12&gt;0.89,"5",IF(D12&gt;0.74,"4",IF(D12&gt;0.59,"3",IF(D12&gt;0.49,"2","1"))))</f>
        <v>1</v>
      </c>
      <c r="F12" s="6" t="str">
        <f>IF(D12&gt;0.89,"ดีเยี่ยม",IF(D12&gt;0.74,"ดีมาก",IF(D12&gt;0.59,"ดี",IF(D12&gt;0.49,"พอใช้","ปรับปรุง"))))</f>
        <v>ปรับปรุง</v>
      </c>
      <c r="M12" s="22"/>
    </row>
    <row r="13" spans="1:15" ht="31.5" thickBot="1">
      <c r="A13" s="16" t="s">
        <v>7</v>
      </c>
      <c r="B13" s="17">
        <v>1</v>
      </c>
      <c r="C13" s="18"/>
      <c r="D13" s="19">
        <f>C13*B13/100</f>
        <v>0</v>
      </c>
      <c r="E13" s="5" t="str">
        <f>IF(D13&gt;0.89,"5",IF(D13&gt;0.74,"4",IF(D13&gt;0.59,"3",IF(D13&gt;0.49,"2","1"))))</f>
        <v>1</v>
      </c>
      <c r="F13" s="77" t="str">
        <f>IF(D13&gt;0.89,"ดีเยี่ยม",IF(D13&gt;0.74,"ดีมาก",IF(D13&gt;0.59,"ดี",IF(D13&gt;0.49,"พอใช้","ปรับปรุง"))))</f>
        <v>ปรับปรุง</v>
      </c>
      <c r="G13" s="118" t="s">
        <v>175</v>
      </c>
      <c r="H13" s="119"/>
      <c r="I13" s="119"/>
      <c r="J13" s="119"/>
      <c r="K13" s="119"/>
      <c r="L13" s="119"/>
      <c r="M13" s="120"/>
      <c r="N13" s="76"/>
      <c r="O13" s="76"/>
    </row>
    <row r="14" spans="1:11" ht="23.25">
      <c r="A14" s="16" t="s">
        <v>8</v>
      </c>
      <c r="B14" s="17">
        <v>1</v>
      </c>
      <c r="C14" s="18"/>
      <c r="D14" s="19">
        <f>C14*B14/100</f>
        <v>0</v>
      </c>
      <c r="E14" s="5" t="str">
        <f>IF(D14&gt;0.89,"5",IF(D14&gt;0.74,"4",IF(D14&gt;0.59,"3",IF(D14&gt;0.49,"2","1"))))</f>
        <v>1</v>
      </c>
      <c r="F14" s="6" t="str">
        <f>IF(D14&gt;0.89,"ดีเยี่ยม",IF(D14&gt;0.74,"ดีมาก",IF(D14&gt;0.59,"ดี",IF(D14&gt;0.49,"พอใช้","ปรับปรุง"))))</f>
        <v>ปรับปรุง</v>
      </c>
      <c r="I14" s="136" t="s">
        <v>168</v>
      </c>
      <c r="J14" s="136"/>
      <c r="K14" s="136"/>
    </row>
    <row r="15" spans="1:6" ht="42">
      <c r="A15" s="16" t="s">
        <v>9</v>
      </c>
      <c r="B15" s="17">
        <v>2</v>
      </c>
      <c r="C15" s="18"/>
      <c r="D15" s="19">
        <f>C15*B15/100</f>
        <v>0</v>
      </c>
      <c r="E15" s="5" t="str">
        <f>IF(D15&gt;1.79,"5",IF(D15&gt;1.49,"4",IF(D15&gt;1.19,"3",IF(D15&gt;0.99,"2","1"))))</f>
        <v>1</v>
      </c>
      <c r="F15" s="6" t="str">
        <f>IF(D15&gt;1.79,"ดีเยี่ยม",IF(D15&gt;1.49,"ดีมาก",IF(D15&gt;1.19,"ดี",IF(D15&gt;0.99,"พอใช้","ปรับปรุง"))))</f>
        <v>ปรับปรุง</v>
      </c>
    </row>
    <row r="16" spans="1:6" ht="23.25">
      <c r="A16" s="14" t="s">
        <v>115</v>
      </c>
      <c r="B16" s="112">
        <v>5</v>
      </c>
      <c r="C16" s="113"/>
      <c r="D16" s="72">
        <f>SUM(D17:D20)</f>
        <v>0</v>
      </c>
      <c r="E16" s="3" t="str">
        <f>IF(D16&gt;4.49,"5",IF(D16&gt;3.74,"4",IF(D16&gt;2.99,"3",IF(D16&gt;2.49,"2","1"))))</f>
        <v>1</v>
      </c>
      <c r="F16" s="4" t="str">
        <f>IF(D16&gt;4.49,"ดีเยี่ยม",IF(D16&gt;3.74,"ดีมาก",IF(D16&gt;2.99,"ดี",IF(D16&gt;2.49,"พอใช้","ปรับปรุง"))))</f>
        <v>ปรับปรุง</v>
      </c>
    </row>
    <row r="17" spans="1:6" ht="42">
      <c r="A17" s="16" t="s">
        <v>11</v>
      </c>
      <c r="B17" s="17">
        <v>2</v>
      </c>
      <c r="C17" s="18"/>
      <c r="D17" s="19">
        <f>C17*B17/100</f>
        <v>0</v>
      </c>
      <c r="E17" s="5" t="str">
        <f>IF(D17&gt;1.79,"5",IF(D17&gt;1.49,"4",IF(D17&gt;1.19,"3",IF(D17&gt;0.99,"2","1"))))</f>
        <v>1</v>
      </c>
      <c r="F17" s="6" t="str">
        <f>IF(D17&gt;1.79,"ดีเยี่ยม",IF(D17&gt;1.49,"ดีมาก",IF(D17&gt;1.19,"ดี",IF(D17&gt;0.99,"พอใช้","ปรับปรุง"))))</f>
        <v>ปรับปรุง</v>
      </c>
    </row>
    <row r="18" spans="1:6" ht="23.25">
      <c r="A18" s="16" t="s">
        <v>12</v>
      </c>
      <c r="B18" s="17">
        <v>1</v>
      </c>
      <c r="C18" s="18"/>
      <c r="D18" s="19">
        <f>C18*B18/100</f>
        <v>0</v>
      </c>
      <c r="E18" s="5" t="str">
        <f>IF(D18&gt;0.89,"5",IF(D18&gt;0.74,"4",IF(D18&gt;0.59,"3",IF(D18&gt;0.49,"2","1"))))</f>
        <v>1</v>
      </c>
      <c r="F18" s="6" t="str">
        <f>IF(D18&gt;0.89,"ดีเยี่ยม",IF(D18&gt;0.74,"ดีมาก",IF(D18&gt;0.59,"ดี",IF(D18&gt;0.49,"พอใช้","ปรับปรุง"))))</f>
        <v>ปรับปรุง</v>
      </c>
    </row>
    <row r="19" spans="1:6" ht="23.25">
      <c r="A19" s="16" t="s">
        <v>13</v>
      </c>
      <c r="B19" s="17">
        <v>1</v>
      </c>
      <c r="C19" s="18"/>
      <c r="D19" s="19">
        <f>C19*B19/100</f>
        <v>0</v>
      </c>
      <c r="E19" s="5" t="str">
        <f>IF(D19&gt;0.89,"5",IF(D19&gt;0.74,"4",IF(D19&gt;0.59,"3",IF(D19&gt;0.49,"2","1"))))</f>
        <v>1</v>
      </c>
      <c r="F19" s="6" t="str">
        <f>IF(D19&gt;0.89,"ดีเยี่ยม",IF(D19&gt;0.74,"ดีมาก",IF(D19&gt;0.59,"ดี",IF(D19&gt;0.49,"พอใช้","ปรับปรุง"))))</f>
        <v>ปรับปรุง</v>
      </c>
    </row>
    <row r="20" spans="1:6" ht="42">
      <c r="A20" s="16" t="s">
        <v>14</v>
      </c>
      <c r="B20" s="17">
        <v>1</v>
      </c>
      <c r="C20" s="18"/>
      <c r="D20" s="19">
        <f>C20*B20/100</f>
        <v>0</v>
      </c>
      <c r="E20" s="5" t="str">
        <f>IF(D20&gt;0.89,"5",IF(D20&gt;0.74,"4",IF(D20&gt;0.59,"3",IF(D20&gt;0.49,"2","1"))))</f>
        <v>1</v>
      </c>
      <c r="F20" s="6" t="str">
        <f>IF(D20&gt;0.89,"ดีเยี่ยม",IF(D20&gt;0.74,"ดีมาก",IF(D20&gt;0.59,"ดี",IF(D20&gt;0.49,"พอใช้","ปรับปรุง"))))</f>
        <v>ปรับปรุง</v>
      </c>
    </row>
    <row r="21" spans="1:6" ht="23.25">
      <c r="A21" s="23" t="s">
        <v>144</v>
      </c>
      <c r="B21" s="112">
        <v>5</v>
      </c>
      <c r="C21" s="113"/>
      <c r="D21" s="72">
        <f>SUM(D22:D26)</f>
        <v>0</v>
      </c>
      <c r="E21" s="3" t="str">
        <f>IF(D21&gt;4.49,"5",IF(D21&gt;3.74,"4",IF(D21&gt;2.99,"3",IF(D21&gt;2.49,"2","1"))))</f>
        <v>1</v>
      </c>
      <c r="F21" s="4" t="str">
        <f>IF(D21&gt;4.49,"ดีเยี่ยม",IF(D21&gt;3.74,"ดีมาก",IF(D21&gt;2.99,"ดี",IF(D21&gt;2.49,"พอใช้","ปรับปรุง"))))</f>
        <v>ปรับปรุง</v>
      </c>
    </row>
    <row r="22" spans="1:6" ht="42">
      <c r="A22" s="16" t="s">
        <v>15</v>
      </c>
      <c r="B22" s="17">
        <v>1</v>
      </c>
      <c r="C22" s="18"/>
      <c r="D22" s="19">
        <f>C22*B22/100</f>
        <v>0</v>
      </c>
      <c r="E22" s="5" t="str">
        <f>IF(D22&gt;0.89,"5",IF(D22&gt;0.74,"4",IF(D22&gt;0.59,"3",IF(D22&gt;0.49,"2","1"))))</f>
        <v>1</v>
      </c>
      <c r="F22" s="6" t="str">
        <f>IF(D22&gt;0.89,"ดีเยี่ยม",IF(D22&gt;0.74,"ดีมาก",IF(D22&gt;0.59,"ดี",IF(D22&gt;0.49,"พอใช้","ปรับปรุง"))))</f>
        <v>ปรับปรุง</v>
      </c>
    </row>
    <row r="23" spans="1:6" ht="42">
      <c r="A23" s="16" t="s">
        <v>16</v>
      </c>
      <c r="B23" s="17">
        <v>1</v>
      </c>
      <c r="C23" s="18"/>
      <c r="D23" s="19">
        <f>C23*B23/100</f>
        <v>0</v>
      </c>
      <c r="E23" s="5" t="str">
        <f>IF(D23&gt;0.89,"5",IF(D23&gt;0.74,"4",IF(D23&gt;0.59,"3",IF(D23&gt;0.49,"2","1"))))</f>
        <v>1</v>
      </c>
      <c r="F23" s="6" t="str">
        <f>IF(D23&gt;0.89,"ดีเยี่ยม",IF(D23&gt;0.74,"ดีมาก",IF(D23&gt;0.59,"ดี",IF(D23&gt;0.49,"พอใช้","ปรับปรุง"))))</f>
        <v>ปรับปรุง</v>
      </c>
    </row>
    <row r="24" spans="1:6" ht="23.25">
      <c r="A24" s="16" t="s">
        <v>17</v>
      </c>
      <c r="B24" s="17">
        <v>1</v>
      </c>
      <c r="C24" s="18"/>
      <c r="D24" s="19">
        <f>C24*B24/100</f>
        <v>0</v>
      </c>
      <c r="E24" s="5" t="str">
        <f>IF(D24&gt;0.89,"5",IF(D24&gt;0.74,"4",IF(D24&gt;0.59,"3",IF(D24&gt;0.49,"2","1"))))</f>
        <v>1</v>
      </c>
      <c r="F24" s="6" t="str">
        <f>IF(D24&gt;0.89,"ดีเยี่ยม",IF(D24&gt;0.74,"ดีมาก",IF(D24&gt;0.59,"ดี",IF(D24&gt;0.49,"พอใช้","ปรับปรุง"))))</f>
        <v>ปรับปรุง</v>
      </c>
    </row>
    <row r="25" spans="1:6" ht="42">
      <c r="A25" s="16" t="s">
        <v>18</v>
      </c>
      <c r="B25" s="17">
        <v>1</v>
      </c>
      <c r="C25" s="18"/>
      <c r="D25" s="19">
        <f>C25*B25/100</f>
        <v>0</v>
      </c>
      <c r="E25" s="5" t="str">
        <f>IF(D25&gt;0.89,"5",IF(D25&gt;0.74,"4",IF(D25&gt;0.59,"3",IF(D25&gt;0.49,"2","1"))))</f>
        <v>1</v>
      </c>
      <c r="F25" s="6" t="str">
        <f>IF(D25&gt;0.89,"ดีเยี่ยม",IF(D25&gt;0.74,"ดีมาก",IF(D25&gt;0.59,"ดี",IF(D25&gt;0.49,"พอใช้","ปรับปรุง"))))</f>
        <v>ปรับปรุง</v>
      </c>
    </row>
    <row r="26" spans="1:6" ht="23.25">
      <c r="A26" s="16" t="s">
        <v>19</v>
      </c>
      <c r="B26" s="17">
        <v>1</v>
      </c>
      <c r="C26" s="18"/>
      <c r="D26" s="19">
        <f>C26*B26/100</f>
        <v>0</v>
      </c>
      <c r="E26" s="5" t="str">
        <f>IF(D26&gt;0.89,"5",IF(D26&gt;0.74,"4",IF(D26&gt;0.59,"3",IF(D26&gt;0.49,"2","1"))))</f>
        <v>1</v>
      </c>
      <c r="F26" s="6" t="str">
        <f>IF(D26&gt;0.89,"ดีเยี่ยม",IF(D26&gt;0.74,"ดีมาก",IF(D26&gt;0.59,"ดี",IF(D26&gt;0.49,"พอใช้","ปรับปรุง"))))</f>
        <v>ปรับปรุง</v>
      </c>
    </row>
    <row r="27" spans="1:6" ht="23.25">
      <c r="A27" s="12" t="s">
        <v>145</v>
      </c>
      <c r="B27" s="110">
        <v>65</v>
      </c>
      <c r="C27" s="111"/>
      <c r="D27" s="73">
        <f>SUM(D28,D39,D47,D53)</f>
        <v>0</v>
      </c>
      <c r="E27" s="24" t="str">
        <f>IF(D27&gt;58.49,"5",IF(D27&gt;48.79,"4",IF(D27&gt;38.99,"3",IF(D27&gt;32.49,"2","1"))))</f>
        <v>1</v>
      </c>
      <c r="F27" s="25" t="str">
        <f>IF(D27&gt;58.49,"ดีเยี่ยม",IF(D27&gt;48.79,"ดีมาก",IF(D27&gt;38.99,"ดี",IF(D27&gt;32.49,"พอใช้","ปรับปรุง"))))</f>
        <v>ปรับปรุง</v>
      </c>
    </row>
    <row r="28" spans="1:6" ht="42">
      <c r="A28" s="23" t="s">
        <v>146</v>
      </c>
      <c r="B28" s="114">
        <v>20</v>
      </c>
      <c r="C28" s="115"/>
      <c r="D28" s="72">
        <f>SUM(D29,D30,D31,D32,D33,D34,D35,D36,D37,D38)</f>
        <v>0</v>
      </c>
      <c r="E28" s="3" t="str">
        <f>IF(D28&gt;17.99,"5",IF(D28&gt;14.99,"4",IF(D28&gt;11.99,"3",IF(D28&gt;9.99,"2","1"))))</f>
        <v>1</v>
      </c>
      <c r="F28" s="4" t="str">
        <f>IF(D28&gt;17.99,"ดีเยี่ยม",IF(D28&gt;14.99,"ดีมาก",IF(D28&gt;11.99,"ดี",IF(D28&gt;9.99,"พอใช้","ปรับปรุง"))))</f>
        <v>ปรับปรุง</v>
      </c>
    </row>
    <row r="29" spans="1:6" ht="63">
      <c r="A29" s="16" t="s">
        <v>20</v>
      </c>
      <c r="B29" s="17">
        <v>2</v>
      </c>
      <c r="C29" s="18"/>
      <c r="D29" s="19">
        <f aca="true" t="shared" si="0" ref="D29:D38">C29*B29/100</f>
        <v>0</v>
      </c>
      <c r="E29" s="5" t="str">
        <f aca="true" t="shared" si="1" ref="E29:E37">IF(D29&gt;1.79,"5",IF(D29&gt;1.49,"4",IF(D29&gt;1.19,"3",IF(D29&gt;0.99,"2","1"))))</f>
        <v>1</v>
      </c>
      <c r="F29" s="6" t="str">
        <f aca="true" t="shared" si="2" ref="F29:F38">IF(D29&gt;1.79,"ดีเยี่ยม",IF(D29&gt;1.49,"ดีมาก",IF(D29&gt;1.19,"ดี",IF(D29&gt;0.99,"พอใช้","ปรับปรุง"))))</f>
        <v>ปรับปรุง</v>
      </c>
    </row>
    <row r="30" spans="1:6" ht="84">
      <c r="A30" s="16" t="s">
        <v>21</v>
      </c>
      <c r="B30" s="17">
        <v>2</v>
      </c>
      <c r="C30" s="18"/>
      <c r="D30" s="19">
        <f t="shared" si="0"/>
        <v>0</v>
      </c>
      <c r="E30" s="5" t="str">
        <f t="shared" si="1"/>
        <v>1</v>
      </c>
      <c r="F30" s="6" t="str">
        <f t="shared" si="2"/>
        <v>ปรับปรุง</v>
      </c>
    </row>
    <row r="31" spans="1:6" ht="23.25">
      <c r="A31" s="16" t="s">
        <v>22</v>
      </c>
      <c r="B31" s="17">
        <v>2</v>
      </c>
      <c r="C31" s="18"/>
      <c r="D31" s="19">
        <f t="shared" si="0"/>
        <v>0</v>
      </c>
      <c r="E31" s="5" t="str">
        <f t="shared" si="1"/>
        <v>1</v>
      </c>
      <c r="F31" s="6" t="str">
        <f t="shared" si="2"/>
        <v>ปรับปรุง</v>
      </c>
    </row>
    <row r="32" spans="1:6" ht="42">
      <c r="A32" s="16" t="s">
        <v>23</v>
      </c>
      <c r="B32" s="17">
        <v>2</v>
      </c>
      <c r="C32" s="18"/>
      <c r="D32" s="19">
        <f t="shared" si="0"/>
        <v>0</v>
      </c>
      <c r="E32" s="5" t="str">
        <f t="shared" si="1"/>
        <v>1</v>
      </c>
      <c r="F32" s="6" t="str">
        <f t="shared" si="2"/>
        <v>ปรับปรุง</v>
      </c>
    </row>
    <row r="33" spans="1:6" ht="63">
      <c r="A33" s="16" t="s">
        <v>24</v>
      </c>
      <c r="B33" s="17">
        <v>2</v>
      </c>
      <c r="C33" s="18"/>
      <c r="D33" s="19">
        <f t="shared" si="0"/>
        <v>0</v>
      </c>
      <c r="E33" s="5" t="str">
        <f t="shared" si="1"/>
        <v>1</v>
      </c>
      <c r="F33" s="6" t="str">
        <f t="shared" si="2"/>
        <v>ปรับปรุง</v>
      </c>
    </row>
    <row r="34" spans="1:6" ht="42">
      <c r="A34" s="16" t="s">
        <v>147</v>
      </c>
      <c r="B34" s="17">
        <v>2</v>
      </c>
      <c r="C34" s="18"/>
      <c r="D34" s="19">
        <f t="shared" si="0"/>
        <v>0</v>
      </c>
      <c r="E34" s="5" t="str">
        <f t="shared" si="1"/>
        <v>1</v>
      </c>
      <c r="F34" s="6" t="str">
        <f t="shared" si="2"/>
        <v>ปรับปรุง</v>
      </c>
    </row>
    <row r="35" spans="1:6" ht="23.25">
      <c r="A35" s="16" t="s">
        <v>25</v>
      </c>
      <c r="B35" s="17">
        <v>2</v>
      </c>
      <c r="C35" s="18"/>
      <c r="D35" s="19">
        <f t="shared" si="0"/>
        <v>0</v>
      </c>
      <c r="E35" s="5" t="str">
        <f t="shared" si="1"/>
        <v>1</v>
      </c>
      <c r="F35" s="6" t="str">
        <f t="shared" si="2"/>
        <v>ปรับปรุง</v>
      </c>
    </row>
    <row r="36" spans="1:6" ht="23.25">
      <c r="A36" s="16" t="s">
        <v>26</v>
      </c>
      <c r="B36" s="17">
        <v>2</v>
      </c>
      <c r="C36" s="18"/>
      <c r="D36" s="19">
        <f t="shared" si="0"/>
        <v>0</v>
      </c>
      <c r="E36" s="5" t="str">
        <f t="shared" si="1"/>
        <v>1</v>
      </c>
      <c r="F36" s="6" t="str">
        <f t="shared" si="2"/>
        <v>ปรับปรุง</v>
      </c>
    </row>
    <row r="37" spans="1:6" ht="42">
      <c r="A37" s="16" t="s">
        <v>27</v>
      </c>
      <c r="B37" s="17">
        <v>2</v>
      </c>
      <c r="C37" s="18"/>
      <c r="D37" s="19">
        <f t="shared" si="0"/>
        <v>0</v>
      </c>
      <c r="E37" s="5" t="str">
        <f t="shared" si="1"/>
        <v>1</v>
      </c>
      <c r="F37" s="6" t="str">
        <f t="shared" si="2"/>
        <v>ปรับปรุง</v>
      </c>
    </row>
    <row r="38" spans="1:6" ht="42">
      <c r="A38" s="16" t="s">
        <v>28</v>
      </c>
      <c r="B38" s="17">
        <v>2</v>
      </c>
      <c r="C38" s="18"/>
      <c r="D38" s="19">
        <f t="shared" si="0"/>
        <v>0</v>
      </c>
      <c r="E38" s="5" t="str">
        <f>IF(D38&gt;1.79,"5",IF(D38&gt;1.49,"4",IF(D38&gt;1.19,"3",IF(D38&gt;0.99,"2","1"))))</f>
        <v>1</v>
      </c>
      <c r="F38" s="6" t="str">
        <f t="shared" si="2"/>
        <v>ปรับปรุง</v>
      </c>
    </row>
    <row r="39" spans="1:6" ht="42">
      <c r="A39" s="23" t="s">
        <v>116</v>
      </c>
      <c r="B39" s="114">
        <v>20</v>
      </c>
      <c r="C39" s="115"/>
      <c r="D39" s="72">
        <f>SUM(D40:D46)</f>
        <v>0</v>
      </c>
      <c r="E39" s="3" t="str">
        <f>IF(D39&gt;17.99,"5",IF(D39&gt;14.99,"4",IF(D39&gt;11.99,"3",IF(D39&gt;9.99,"2","1"))))</f>
        <v>1</v>
      </c>
      <c r="F39" s="4" t="str">
        <f>IF(D39&gt;17.99,"ดีเยี่ยม",IF(D39&gt;14.99,"ดีมาก",IF(D39&gt;11.99,"ดี",IF(D39&gt;9.99,"พอใช้","ปรับปรุง"))))</f>
        <v>ปรับปรุง</v>
      </c>
    </row>
    <row r="40" spans="1:6" ht="42">
      <c r="A40" s="26" t="s">
        <v>148</v>
      </c>
      <c r="B40" s="17">
        <v>3</v>
      </c>
      <c r="C40" s="27"/>
      <c r="D40" s="19">
        <f aca="true" t="shared" si="3" ref="D40:D46">C40*B40/5</f>
        <v>0</v>
      </c>
      <c r="E40" s="5" t="str">
        <f aca="true" t="shared" si="4" ref="E40:E45">IF(D40&gt;2.4,"5",IF(D40&gt;1.8,"4",IF(D40&gt;1.2,"3",IF(D40&gt;0.6,"2","1"))))</f>
        <v>1</v>
      </c>
      <c r="F40" s="6" t="str">
        <f aca="true" t="shared" si="5" ref="F40:F45">IF(D40&gt;2.4,"ดีเยี่ยม",IF(D40&gt;1.8,"ดีมาก",IF(D40&gt;1.2,"ดี",IF(D40&gt;0.6,"พอใช้","ปรับปรุง"))))</f>
        <v>ปรับปรุง</v>
      </c>
    </row>
    <row r="41" spans="1:6" ht="42">
      <c r="A41" s="16" t="s">
        <v>29</v>
      </c>
      <c r="B41" s="17">
        <v>3</v>
      </c>
      <c r="C41" s="27"/>
      <c r="D41" s="19">
        <f t="shared" si="3"/>
        <v>0</v>
      </c>
      <c r="E41" s="5" t="str">
        <f t="shared" si="4"/>
        <v>1</v>
      </c>
      <c r="F41" s="6" t="str">
        <f t="shared" si="5"/>
        <v>ปรับปรุง</v>
      </c>
    </row>
    <row r="42" spans="1:6" ht="63">
      <c r="A42" s="16" t="s">
        <v>30</v>
      </c>
      <c r="B42" s="17">
        <v>3</v>
      </c>
      <c r="C42" s="27"/>
      <c r="D42" s="19">
        <f t="shared" si="3"/>
        <v>0</v>
      </c>
      <c r="E42" s="5" t="str">
        <f t="shared" si="4"/>
        <v>1</v>
      </c>
      <c r="F42" s="6" t="str">
        <f t="shared" si="5"/>
        <v>ปรับปรุง</v>
      </c>
    </row>
    <row r="43" spans="1:6" ht="42">
      <c r="A43" s="16" t="s">
        <v>31</v>
      </c>
      <c r="B43" s="17">
        <v>3</v>
      </c>
      <c r="C43" s="27"/>
      <c r="D43" s="19">
        <f t="shared" si="3"/>
        <v>0</v>
      </c>
      <c r="E43" s="5" t="str">
        <f t="shared" si="4"/>
        <v>1</v>
      </c>
      <c r="F43" s="6" t="str">
        <f t="shared" si="5"/>
        <v>ปรับปรุง</v>
      </c>
    </row>
    <row r="44" spans="1:6" ht="42">
      <c r="A44" s="16" t="s">
        <v>32</v>
      </c>
      <c r="B44" s="17">
        <v>3</v>
      </c>
      <c r="C44" s="27"/>
      <c r="D44" s="19">
        <f t="shared" si="3"/>
        <v>0</v>
      </c>
      <c r="E44" s="5" t="str">
        <f t="shared" si="4"/>
        <v>1</v>
      </c>
      <c r="F44" s="6" t="str">
        <f t="shared" si="5"/>
        <v>ปรับปรุง</v>
      </c>
    </row>
    <row r="45" spans="1:6" ht="63">
      <c r="A45" s="16" t="s">
        <v>33</v>
      </c>
      <c r="B45" s="17">
        <v>3</v>
      </c>
      <c r="C45" s="27"/>
      <c r="D45" s="19">
        <f t="shared" si="3"/>
        <v>0</v>
      </c>
      <c r="E45" s="5" t="str">
        <f t="shared" si="4"/>
        <v>1</v>
      </c>
      <c r="F45" s="6" t="str">
        <f t="shared" si="5"/>
        <v>ปรับปรุง</v>
      </c>
    </row>
    <row r="46" spans="1:6" ht="42">
      <c r="A46" s="16" t="s">
        <v>34</v>
      </c>
      <c r="B46" s="17">
        <v>2</v>
      </c>
      <c r="C46" s="27"/>
      <c r="D46" s="19">
        <f t="shared" si="3"/>
        <v>0</v>
      </c>
      <c r="E46" s="5" t="str">
        <f>IF(D46&gt;1.6,"5",IF(D46&gt;1.2,"4",IF(D46&gt;0.8,"3",IF(D46&gt;0.4,"2","1"))))</f>
        <v>1</v>
      </c>
      <c r="F46" s="6" t="str">
        <f>IF(D46&gt;1.6,"ดีเยี่ยม",IF(D46&gt;1.2,"ดีมาก",IF(D46&gt;0.8,"ดี",IF(D46&gt;0.4,"พอใช้","ปรับปรุง"))))</f>
        <v>ปรับปรุง</v>
      </c>
    </row>
    <row r="47" spans="1:6" ht="23.25">
      <c r="A47" s="14" t="s">
        <v>149</v>
      </c>
      <c r="B47" s="112">
        <v>20</v>
      </c>
      <c r="C47" s="113"/>
      <c r="D47" s="28">
        <f>SUM(D48:D52)</f>
        <v>0</v>
      </c>
      <c r="E47" s="29" t="str">
        <f>IF(D47&gt;17.99,"5",IF(D47&gt;14.99,"4",IF(D47&gt;11.99,"3",IF(D47&gt;9.99,"2","1"))))</f>
        <v>1</v>
      </c>
      <c r="F47" s="30" t="str">
        <f>IF(D47&gt;17.99,"ดีเยี่ยม",IF(D47&gt;14.99,"ดีมาก",IF(D47&gt;11.99,"ดี",IF(D47&gt;9.99,"พอใช้","ปรับปรุง"))))</f>
        <v>ปรับปรุง</v>
      </c>
    </row>
    <row r="48" spans="1:6" ht="42">
      <c r="A48" s="16" t="s">
        <v>35</v>
      </c>
      <c r="B48" s="17">
        <v>4</v>
      </c>
      <c r="C48" s="27"/>
      <c r="D48" s="19">
        <f>C48*B48/5</f>
        <v>0</v>
      </c>
      <c r="E48" s="5" t="str">
        <f>IF(D48&gt;3.2,"5",IF(D48&gt;2.4,"4",IF(D48&gt;1.6,"3",IF(D48&gt;0.8,"2","1"))))</f>
        <v>1</v>
      </c>
      <c r="F48" s="6" t="str">
        <f>IF(D48&gt;3.2,"ดีเยี่ยม",IF(D48&gt;2.4,"ดีมาก",IF(D48&gt;1.6,"ดี",IF(D48&gt;0.8,"พอใช้","ปรับปรุง"))))</f>
        <v>ปรับปรุง</v>
      </c>
    </row>
    <row r="49" spans="1:6" ht="42">
      <c r="A49" s="16" t="s">
        <v>36</v>
      </c>
      <c r="B49" s="17">
        <v>4</v>
      </c>
      <c r="C49" s="27"/>
      <c r="D49" s="19">
        <f>C49*B49/5</f>
        <v>0</v>
      </c>
      <c r="E49" s="5" t="str">
        <f>IF(D49&gt;3.2,"5",IF(D49&gt;2.4,"4",IF(D49&gt;1.6,"3",IF(D49&gt;0.8,"2","1"))))</f>
        <v>1</v>
      </c>
      <c r="F49" s="6" t="str">
        <f>IF(D49&gt;3.2,"ดีเยี่ยม",IF(D49&gt;2.4,"ดีมาก",IF(D49&gt;1.6,"ดี",IF(D49&gt;0.8,"พอใช้","ปรับปรุง"))))</f>
        <v>ปรับปรุง</v>
      </c>
    </row>
    <row r="50" spans="1:6" ht="42">
      <c r="A50" s="16" t="s">
        <v>37</v>
      </c>
      <c r="B50" s="17">
        <v>4</v>
      </c>
      <c r="C50" s="27"/>
      <c r="D50" s="19">
        <f>C50*B50/5</f>
        <v>0</v>
      </c>
      <c r="E50" s="5" t="str">
        <f>IF(D50&gt;3.2,"5",IF(D50&gt;2.4,"4",IF(D50&gt;1.6,"3",IF(D50&gt;0.8,"2","1"))))</f>
        <v>1</v>
      </c>
      <c r="F50" s="6" t="str">
        <f>IF(D50&gt;3.2,"ดีเยี่ยม",IF(D50&gt;2.4,"ดีมาก",IF(D50&gt;1.6,"ดี",IF(D50&gt;0.8,"พอใช้","ปรับปรุง"))))</f>
        <v>ปรับปรุง</v>
      </c>
    </row>
    <row r="51" spans="1:6" ht="42">
      <c r="A51" s="16" t="s">
        <v>38</v>
      </c>
      <c r="B51" s="17">
        <v>4</v>
      </c>
      <c r="C51" s="27"/>
      <c r="D51" s="19">
        <f>C51*B51/5</f>
        <v>0</v>
      </c>
      <c r="E51" s="5" t="str">
        <f>IF(D51&gt;3.2,"5",IF(D51&gt;2.4,"4",IF(D51&gt;1.6,"3",IF(D51&gt;0.8,"2","1"))))</f>
        <v>1</v>
      </c>
      <c r="F51" s="6" t="str">
        <f>IF(D51&gt;3.2,"ดีเยี่ยม",IF(D51&gt;2.4,"ดีมาก",IF(D51&gt;1.6,"ดี",IF(D51&gt;0.8,"พอใช้","ปรับปรุง"))))</f>
        <v>ปรับปรุง</v>
      </c>
    </row>
    <row r="52" spans="1:6" ht="42">
      <c r="A52" s="16" t="s">
        <v>39</v>
      </c>
      <c r="B52" s="17">
        <v>4</v>
      </c>
      <c r="C52" s="27"/>
      <c r="D52" s="19">
        <f>C52*B52/5</f>
        <v>0</v>
      </c>
      <c r="E52" s="5" t="str">
        <f>IF(D52&gt;3.2,"5",IF(D52&gt;2.4,"4",IF(D52&gt;1.6,"3",IF(D52&gt;0.8,"2","1"))))</f>
        <v>1</v>
      </c>
      <c r="F52" s="6" t="str">
        <f>IF(D52&gt;3.2,"ดีเยี่ยม",IF(D52&gt;2.4,"ดีมาก",IF(D52&gt;1.6,"ดี",IF(D52&gt;0.8,"พอใช้","ปรับปรุง"))))</f>
        <v>ปรับปรุง</v>
      </c>
    </row>
    <row r="53" spans="1:6" ht="42">
      <c r="A53" s="23" t="s">
        <v>151</v>
      </c>
      <c r="B53" s="114">
        <v>5</v>
      </c>
      <c r="C53" s="115"/>
      <c r="D53" s="72">
        <f>SUM(D54:D59)</f>
        <v>0</v>
      </c>
      <c r="E53" s="3" t="str">
        <f>IF(D53&gt;4.49,"5",IF(D53&gt;3.74,"4",IF(D53&gt;2.99,"3",IF(D53&gt;2.49,"2","1"))))</f>
        <v>1</v>
      </c>
      <c r="F53" s="4" t="str">
        <f>IF(D53&gt;4.49,"ดีเยี่ยม",IF(D53&gt;3.74,"ดีมาก",IF(D53&gt;2.99,"ดี",IF(D53&gt;2.49,"พอใช้","ปรับปรุง"))))</f>
        <v>ปรับปรุง</v>
      </c>
    </row>
    <row r="54" spans="1:6" ht="42">
      <c r="A54" s="16" t="s">
        <v>40</v>
      </c>
      <c r="B54" s="17">
        <v>1</v>
      </c>
      <c r="C54" s="27"/>
      <c r="D54" s="19">
        <f aca="true" t="shared" si="6" ref="D54:D59">C54*B54/5</f>
        <v>0</v>
      </c>
      <c r="E54" s="5" t="str">
        <f>IF(D54&gt;0.8,"5",IF(D54&gt;0.6,"4",IF(D54&gt;0.4,"3",IF(D54&gt;0.2,"2","1"))))</f>
        <v>1</v>
      </c>
      <c r="F54" s="6" t="str">
        <f>IF(D54&gt;0.8,"ดีเยี่ยม",IF(D54&gt;0.6,"ดีมาก",IF(D54&gt;0.4,"ดี",IF(D54&gt;0.2,"พอใช้","ปรับปรุง"))))</f>
        <v>ปรับปรุง</v>
      </c>
    </row>
    <row r="55" spans="1:6" ht="42">
      <c r="A55" s="16" t="s">
        <v>41</v>
      </c>
      <c r="B55" s="17">
        <v>1</v>
      </c>
      <c r="C55" s="27"/>
      <c r="D55" s="19">
        <f t="shared" si="6"/>
        <v>0</v>
      </c>
      <c r="E55" s="5" t="str">
        <f>IF(D55&gt;0.8,"5",IF(D55&gt;0.6,"4",IF(D55&gt;0.4,"3",IF(D55&gt;0.2,"2","1"))))</f>
        <v>1</v>
      </c>
      <c r="F55" s="6" t="str">
        <f>IF(D55&gt;0.8,"ดีเยี่ยม",IF(D55&gt;0.6,"ดีมาก",IF(D55&gt;0.4,"ดี",IF(D55&gt;0.2,"พอใช้","ปรับปรุง"))))</f>
        <v>ปรับปรุง</v>
      </c>
    </row>
    <row r="56" spans="1:6" ht="42">
      <c r="A56" s="16" t="s">
        <v>42</v>
      </c>
      <c r="B56" s="17">
        <v>1</v>
      </c>
      <c r="C56" s="27"/>
      <c r="D56" s="19">
        <f>C56*B56/5</f>
        <v>0</v>
      </c>
      <c r="E56" s="5" t="str">
        <f>IF(D56&gt;0.8,"5",IF(D56&gt;0.6,"4",IF(D56&gt;0.4,"3",IF(D56&gt;0.2,"2","1"))))</f>
        <v>1</v>
      </c>
      <c r="F56" s="6" t="str">
        <f>IF(D56&gt;0.8,"ดีเยี่ยม",IF(D56&gt;0.6,"ดีมาก",IF(D56&gt;0.4,"ดี",IF(D56&gt;0.2,"พอใช้","ปรับปรุง"))))</f>
        <v>ปรับปรุง</v>
      </c>
    </row>
    <row r="57" spans="1:6" ht="63">
      <c r="A57" s="16" t="s">
        <v>43</v>
      </c>
      <c r="B57" s="21">
        <v>0.5</v>
      </c>
      <c r="C57" s="27"/>
      <c r="D57" s="19">
        <f t="shared" si="6"/>
        <v>0</v>
      </c>
      <c r="E57" s="5" t="str">
        <f>IF(D57&gt;0.4,"5",IF(D57&gt;0.3,"4",IF(D57&gt;0.2,"3",IF(D57&gt;0.1,"2","1"))))</f>
        <v>1</v>
      </c>
      <c r="F57" s="6" t="str">
        <f>IF(D57&gt;0.4,"ดีเยี่ยม",IF(D57&gt;0.3,"ดีมาก",IF(D57&gt;0.2,"ดี",IF(D57&gt;0.1,"พอใช้","ปรับปรุง"))))</f>
        <v>ปรับปรุง</v>
      </c>
    </row>
    <row r="58" spans="1:6" ht="63">
      <c r="A58" s="16" t="s">
        <v>44</v>
      </c>
      <c r="B58" s="21">
        <v>0.5</v>
      </c>
      <c r="C58" s="27"/>
      <c r="D58" s="19">
        <f t="shared" si="6"/>
        <v>0</v>
      </c>
      <c r="E58" s="5" t="str">
        <f>IF(D58&gt;0.4,"5",IF(D58&gt;0.3,"4",IF(D58&gt;0.2,"3",IF(D58&gt;0.1,"2","1"))))</f>
        <v>1</v>
      </c>
      <c r="F58" s="6" t="str">
        <f>IF(D58&gt;0.4,"ดีเยี่ยม",IF(D58&gt;0.3,"ดีมาก",IF(D58&gt;0.2,"ดี",IF(D58&gt;0.1,"พอใช้","ปรับปรุง"))))</f>
        <v>ปรับปรุง</v>
      </c>
    </row>
    <row r="59" spans="1:6" ht="42">
      <c r="A59" s="16" t="s">
        <v>45</v>
      </c>
      <c r="B59" s="17">
        <v>1</v>
      </c>
      <c r="C59" s="27"/>
      <c r="D59" s="19">
        <f t="shared" si="6"/>
        <v>0</v>
      </c>
      <c r="E59" s="5" t="str">
        <f>IF(D59&gt;0.8,"5",IF(D59&gt;0.6,"4",IF(D59&gt;0.4,"3",IF(D59&gt;0.2,"2","1"))))</f>
        <v>1</v>
      </c>
      <c r="F59" s="6" t="str">
        <f>IF(D59&gt;0.8,"ดีเยี่ยม",IF(D59&gt;0.6,"ดีมาก",IF(D59&gt;0.4,"ดี",IF(D59&gt;0.2,"พอใช้","ปรับปรุง"))))</f>
        <v>ปรับปรุง</v>
      </c>
    </row>
    <row r="60" spans="1:6" ht="23.25">
      <c r="A60" s="31" t="s">
        <v>150</v>
      </c>
      <c r="B60" s="110">
        <v>5</v>
      </c>
      <c r="C60" s="111"/>
      <c r="D60" s="74">
        <f>SUM(D62:D63)</f>
        <v>0</v>
      </c>
      <c r="E60" s="32" t="str">
        <f>IF(D60&gt;4.49,"5",IF(D60&gt;3.74,"4",IF(D60&gt;2.99,"3",IF(D60&gt;2.49,"2","1"))))</f>
        <v>1</v>
      </c>
      <c r="F60" s="33" t="str">
        <f>IF(D60&gt;4.49,"ดีเยี่ยม",IF(D60&gt;3.74,"ดีมาก",IF(D60&gt;2.99,"ดี",IF(D60&gt;2.49,"พอใช้","ปรับปรุง"))))</f>
        <v>ปรับปรุง</v>
      </c>
    </row>
    <row r="61" spans="1:6" ht="23.25">
      <c r="A61" s="14" t="s">
        <v>152</v>
      </c>
      <c r="B61" s="112">
        <v>5</v>
      </c>
      <c r="C61" s="113"/>
      <c r="D61" s="72">
        <f>SUM(D62:D63)</f>
        <v>0</v>
      </c>
      <c r="E61" s="3" t="str">
        <f>IF(D61&gt;4.49,"5",IF(D61&gt;3.74,"4",IF(D61&gt;2.99,"3",IF(D61&gt;2.49,"2","1"))))</f>
        <v>1</v>
      </c>
      <c r="F61" s="4" t="str">
        <f>IF(D61&gt;4.49,"ดีเยี่ยม",IF(D61&gt;3.74,"ดีมาก",IF(D61&gt;2.99,"ดี",IF(D61&gt;2.49,"พอใช้","ปรับปรุง"))))</f>
        <v>ปรับปรุง</v>
      </c>
    </row>
    <row r="62" spans="1:6" ht="42">
      <c r="A62" s="16" t="s">
        <v>46</v>
      </c>
      <c r="B62" s="21">
        <v>2.5</v>
      </c>
      <c r="C62" s="27"/>
      <c r="D62" s="19">
        <f>C62*B62/5</f>
        <v>0</v>
      </c>
      <c r="E62" s="5" t="str">
        <f>IF(D62&gt;1.6,"5",IF(D62&gt;1.2,"4",IF(D62&gt;0.8,"3",IF(D62&gt;0.4,"2","1"))))</f>
        <v>1</v>
      </c>
      <c r="F62" s="6" t="str">
        <f>IF(D62&gt;2,"ดีเยี่ยม",IF(D62&gt;1.5,"ดีมาก",IF(D62&gt;1,"ดี",IF(D62&gt;0.5,"พอใช้","ปรับปรุง"))))</f>
        <v>ปรับปรุง</v>
      </c>
    </row>
    <row r="63" spans="1:6" ht="63">
      <c r="A63" s="16" t="s">
        <v>47</v>
      </c>
      <c r="B63" s="21">
        <v>2.5</v>
      </c>
      <c r="C63" s="27"/>
      <c r="D63" s="19">
        <f>C63*B63/5</f>
        <v>0</v>
      </c>
      <c r="E63" s="5" t="str">
        <f>IF(D63&gt;1.6,"5",IF(D63&gt;1.2,"4",IF(D63&gt;0.8,"3",IF(D63&gt;0.4,"2","1"))))</f>
        <v>1</v>
      </c>
      <c r="F63" s="6" t="str">
        <f>IF(D63&gt;2,"ดีเยี่ยม",IF(D63&gt;1.5,"ดีมาก",IF(D63&gt;1,"ดี",IF(D63&gt;0.5,"พอใช้","ปรับปรุง"))))</f>
        <v>ปรับปรุง</v>
      </c>
    </row>
    <row r="64" spans="1:6" ht="23.25">
      <c r="A64" s="12" t="s">
        <v>154</v>
      </c>
      <c r="B64" s="110">
        <v>5</v>
      </c>
      <c r="C64" s="111"/>
      <c r="D64" s="73">
        <f>SUM(D65)</f>
        <v>0</v>
      </c>
      <c r="E64" s="24" t="str">
        <f>IF(D64&gt;4.49,"5",IF(D64&gt;3.74,"4",IF(D64&gt;2.99,"3",IF(D64&gt;2.49,"2","1"))))</f>
        <v>1</v>
      </c>
      <c r="F64" s="25" t="str">
        <f>IF(D64&gt;4.49,"ดีเยี่ยม",IF(D64&gt;3.74,"ดีมาก",IF(D64&gt;2.99,"ดี",IF(D64&gt;2.49,"พอใช้","ปรับปรุง"))))</f>
        <v>ปรับปรุง</v>
      </c>
    </row>
    <row r="65" spans="1:6" ht="63">
      <c r="A65" s="23" t="s">
        <v>153</v>
      </c>
      <c r="B65" s="114">
        <v>5</v>
      </c>
      <c r="C65" s="115"/>
      <c r="D65" s="72">
        <f>SUM(D66:D67)</f>
        <v>0</v>
      </c>
      <c r="E65" s="3" t="str">
        <f>IF(D65&gt;4.49,"5",IF(D65&gt;3.74,"4",IF(D65&gt;2.99,"3",IF(D65&gt;2.49,"2","1"))))</f>
        <v>1</v>
      </c>
      <c r="F65" s="4" t="str">
        <f>IF(D65&gt;4.49,"ดีเยี่ยม",IF(D65&gt;3.74,"ดีมาก",IF(D65&gt;2.99,"ดี",IF(D65&gt;2.49,"พอใช้","ปรับปรุง"))))</f>
        <v>ปรับปรุง</v>
      </c>
    </row>
    <row r="66" spans="1:6" ht="63">
      <c r="A66" s="16" t="s">
        <v>48</v>
      </c>
      <c r="B66" s="17">
        <v>3</v>
      </c>
      <c r="C66" s="27"/>
      <c r="D66" s="19">
        <f>C66*B66/5</f>
        <v>0</v>
      </c>
      <c r="E66" s="5" t="str">
        <f>IF(D66&gt;2.4,"5",IF(D66&gt;1.8,"4",IF(D66&gt;1.2,"3",IF(D66&gt;0.6,"2","1"))))</f>
        <v>1</v>
      </c>
      <c r="F66" s="6" t="str">
        <f>IF(D66&gt;2.4,"ดีเยี่ยม",IF(D66&gt;1.8,"ดีมาก",IF(D66&gt;1.2,"ดี",IF(D66&gt;0.6,"พอใช้","ปรับปรุง"))))</f>
        <v>ปรับปรุง</v>
      </c>
    </row>
    <row r="67" spans="1:6" ht="23.25">
      <c r="A67" s="16" t="s">
        <v>49</v>
      </c>
      <c r="B67" s="17">
        <v>2</v>
      </c>
      <c r="C67" s="27"/>
      <c r="D67" s="19">
        <f>C67*B67/5</f>
        <v>0</v>
      </c>
      <c r="E67" s="5" t="str">
        <f>IF(D67&gt;1.6,"5",IF(D67&gt;1.2,"4",IF(D67&gt;0.8,"3",IF(D67&gt;0.4,"2","1"))))</f>
        <v>1</v>
      </c>
      <c r="F67" s="6" t="str">
        <f>IF(D67&gt;1.6,"ดีเยี่ยม",IF(D67&gt;1.2,"ดีมาก",IF(D67&gt;0.8,"ดี",IF(D67&gt;0.44,"พอใช้","ปรับปรุง"))))</f>
        <v>ปรับปรุง</v>
      </c>
    </row>
    <row r="68" spans="1:6" ht="23.25">
      <c r="A68" s="12" t="s">
        <v>155</v>
      </c>
      <c r="B68" s="13">
        <v>5</v>
      </c>
      <c r="C68" s="73">
        <f>SUM(D69)</f>
        <v>0</v>
      </c>
      <c r="D68" s="73">
        <f>C68</f>
        <v>0</v>
      </c>
      <c r="E68" s="24" t="str">
        <f>IF(D68&gt;4.49,"5",IF(D68&gt;3.74,"4",IF(D68&gt;2.99,"3",IF(D68&gt;2.49,"2","1"))))</f>
        <v>1</v>
      </c>
      <c r="F68" s="25" t="str">
        <f>IF(D68&gt;4.49,"ดีเยี่ยม",IF(D68&gt;3.74,"ดีมาก",IF(D68&gt;2.99,"ดี",IF(D68&gt;2.49,"พอใช้","ปรับปรุง"))))</f>
        <v>ปรับปรุง</v>
      </c>
    </row>
    <row r="69" spans="1:6" ht="63">
      <c r="A69" s="23" t="s">
        <v>156</v>
      </c>
      <c r="B69" s="114">
        <v>5</v>
      </c>
      <c r="C69" s="115"/>
      <c r="D69" s="72">
        <f>SUM(D70:D71)</f>
        <v>0</v>
      </c>
      <c r="E69" s="3" t="str">
        <f>IF(D69&gt;4.49,"5",IF(D69&gt;3.74,"4",IF(D69&gt;2.99,"3",IF(D69&gt;2.49,"2","1"))))</f>
        <v>1</v>
      </c>
      <c r="F69" s="4" t="str">
        <f>IF(D69&gt;4.49,"ดีเยี่ยม",IF(D69&gt;3.74,"ดีมาก",IF(D69&gt;2.99,"ดี",IF(D69&gt;2.49,"พอใช้","ปรับปรุง"))))</f>
        <v>ปรับปรุง</v>
      </c>
    </row>
    <row r="70" spans="1:6" ht="42">
      <c r="A70" s="16" t="s">
        <v>50</v>
      </c>
      <c r="B70" s="17">
        <v>3</v>
      </c>
      <c r="C70" s="27"/>
      <c r="D70" s="19">
        <f>C70*B70/5</f>
        <v>0</v>
      </c>
      <c r="E70" s="5" t="str">
        <f>IF(D70&gt;2.4,"5",IF(D70&gt;1.8,"4",IF(D70&gt;1.2,"3",IF(D70&gt;0.6,"2","1"))))</f>
        <v>1</v>
      </c>
      <c r="F70" s="6" t="str">
        <f>IF(D70&gt;2.4,"ดีเยี่ยม",IF(D70&gt;1.8,"ดีมาก",IF(D70&gt;1.2,"ดี",IF(D70&gt;0.6,"พอใช้","ปรับปรุง"))))</f>
        <v>ปรับปรุง</v>
      </c>
    </row>
    <row r="71" spans="1:6" ht="23.25">
      <c r="A71" s="16" t="s">
        <v>51</v>
      </c>
      <c r="B71" s="17">
        <v>2</v>
      </c>
      <c r="C71" s="27"/>
      <c r="D71" s="19">
        <f>C71*B71/5</f>
        <v>0</v>
      </c>
      <c r="E71" s="5" t="str">
        <f>IF(D71&gt;1.6,"5",IF(D71&gt;1.2,"4",IF(D71&gt;0.8,"3",IF(D71&gt;0.4,"2","1"))))</f>
        <v>1</v>
      </c>
      <c r="F71" s="6" t="str">
        <f>IF(D71&gt;1.79,"ดีเยี่ยม",IF(D71&gt;1.49,"ดีมาก",IF(D71&gt;1.19,"ดี",IF(D71&gt;0.99,"พอใช้","ปรับปรุง"))))</f>
        <v>ปรับปรุง</v>
      </c>
    </row>
    <row r="72" spans="1:6" ht="23.25">
      <c r="A72" s="34" t="s">
        <v>142</v>
      </c>
      <c r="B72" s="121">
        <f>SUM(B68,B64,B60,B27,B5)</f>
        <v>100</v>
      </c>
      <c r="C72" s="122"/>
      <c r="D72" s="75">
        <f>SUM(D68,D64,D60,D27,D5)</f>
        <v>0</v>
      </c>
      <c r="E72" s="35" t="str">
        <f>IF(D72&gt;89.99,"5",IF(D72&gt;74.99,"4",IF(D72&gt;59.99,"3",IF(D72&gt;49.99,"2","1"))))</f>
        <v>1</v>
      </c>
      <c r="F72" s="36" t="str">
        <f>IF(D72&gt;89.99,"ดีเยี่ยม",IF(D72&gt;74.99,"ดีมาก",IF(D72&gt;59.99,"ดี",IF(D72&gt;49.99,"พอใช้","ปรับปรุง"))))</f>
        <v>ปรับปรุง</v>
      </c>
    </row>
    <row r="73" spans="1:6" ht="23.25">
      <c r="A73" s="109" t="s">
        <v>177</v>
      </c>
      <c r="B73" s="109"/>
      <c r="C73" s="109"/>
      <c r="D73" s="109"/>
      <c r="E73" s="109"/>
      <c r="F73" s="109"/>
    </row>
    <row r="74" spans="1:6" ht="23.25">
      <c r="A74" s="109" t="s">
        <v>158</v>
      </c>
      <c r="B74" s="109"/>
      <c r="C74" s="109"/>
      <c r="D74" s="109"/>
      <c r="E74" s="109"/>
      <c r="F74" s="109"/>
    </row>
    <row r="75" spans="1:6" ht="21">
      <c r="A75" s="117" t="s">
        <v>164</v>
      </c>
      <c r="B75" s="117"/>
      <c r="C75" s="117"/>
      <c r="D75" s="117"/>
      <c r="E75" s="117"/>
      <c r="F75" s="117"/>
    </row>
    <row r="76" spans="1:6" ht="23.25">
      <c r="A76" s="100"/>
      <c r="B76" s="105"/>
      <c r="C76" s="101"/>
      <c r="D76" s="101"/>
      <c r="E76" s="103"/>
      <c r="F76" s="104"/>
    </row>
    <row r="77" spans="1:6" ht="23.25">
      <c r="A77" s="100"/>
      <c r="B77" s="105"/>
      <c r="C77" s="101"/>
      <c r="D77" s="101"/>
      <c r="E77" s="103"/>
      <c r="F77" s="104"/>
    </row>
    <row r="78" spans="1:6" ht="23.25">
      <c r="A78" s="100"/>
      <c r="B78" s="105"/>
      <c r="C78" s="101"/>
      <c r="D78" s="101"/>
      <c r="E78" s="103"/>
      <c r="F78" s="104"/>
    </row>
    <row r="79" spans="1:6" ht="23.25">
      <c r="A79" s="100"/>
      <c r="B79" s="105"/>
      <c r="C79" s="101"/>
      <c r="D79" s="101"/>
      <c r="E79" s="103"/>
      <c r="F79" s="104"/>
    </row>
    <row r="80" spans="1:6" ht="23.25">
      <c r="A80" s="100"/>
      <c r="B80" s="105"/>
      <c r="C80" s="101"/>
      <c r="D80" s="101"/>
      <c r="E80" s="103"/>
      <c r="F80" s="104"/>
    </row>
    <row r="81" spans="1:6" ht="23.25">
      <c r="A81" s="100"/>
      <c r="B81" s="105"/>
      <c r="C81" s="101"/>
      <c r="D81" s="101"/>
      <c r="E81" s="103"/>
      <c r="F81" s="104"/>
    </row>
    <row r="82" spans="1:6" ht="23.25">
      <c r="A82" s="100"/>
      <c r="B82" s="105"/>
      <c r="C82" s="101"/>
      <c r="D82" s="101"/>
      <c r="E82" s="103"/>
      <c r="F82" s="104"/>
    </row>
    <row r="83" spans="1:6" ht="23.25">
      <c r="A83" s="100"/>
      <c r="B83" s="105"/>
      <c r="C83" s="101"/>
      <c r="D83" s="101"/>
      <c r="E83" s="103"/>
      <c r="F83" s="104"/>
    </row>
    <row r="84" spans="1:6" ht="23.25">
      <c r="A84" s="100"/>
      <c r="B84" s="105"/>
      <c r="C84" s="101"/>
      <c r="D84" s="101"/>
      <c r="E84" s="103"/>
      <c r="F84" s="104"/>
    </row>
    <row r="85" spans="1:6" ht="23.25">
      <c r="A85" s="100"/>
      <c r="B85" s="105"/>
      <c r="C85" s="101"/>
      <c r="D85" s="101"/>
      <c r="E85" s="103"/>
      <c r="F85" s="104"/>
    </row>
    <row r="86" spans="1:6" ht="23.25">
      <c r="A86" s="100"/>
      <c r="B86" s="105"/>
      <c r="C86" s="101"/>
      <c r="D86" s="101"/>
      <c r="E86" s="103"/>
      <c r="F86" s="104"/>
    </row>
    <row r="87" spans="1:6" ht="23.25">
      <c r="A87" s="100"/>
      <c r="B87" s="105"/>
      <c r="C87" s="101"/>
      <c r="D87" s="101"/>
      <c r="E87" s="103"/>
      <c r="F87" s="104"/>
    </row>
    <row r="88" spans="1:6" ht="23.25">
      <c r="A88" s="100"/>
      <c r="B88" s="105"/>
      <c r="C88" s="101"/>
      <c r="D88" s="101"/>
      <c r="E88" s="103"/>
      <c r="F88" s="104"/>
    </row>
    <row r="89" spans="1:6" ht="23.25">
      <c r="A89" s="100"/>
      <c r="B89" s="105"/>
      <c r="C89" s="101"/>
      <c r="D89" s="101"/>
      <c r="E89" s="103"/>
      <c r="F89" s="104"/>
    </row>
    <row r="90" spans="1:6" ht="23.25">
      <c r="A90" s="100"/>
      <c r="B90" s="105"/>
      <c r="C90" s="101"/>
      <c r="D90" s="101"/>
      <c r="E90" s="103"/>
      <c r="F90" s="104"/>
    </row>
    <row r="91" spans="1:6" ht="23.25">
      <c r="A91" s="100"/>
      <c r="B91" s="105"/>
      <c r="C91" s="101"/>
      <c r="D91" s="101"/>
      <c r="E91" s="103"/>
      <c r="F91" s="104"/>
    </row>
    <row r="92" spans="1:6" ht="23.25">
      <c r="A92" s="100"/>
      <c r="B92" s="105"/>
      <c r="C92" s="101"/>
      <c r="D92" s="101"/>
      <c r="E92" s="103"/>
      <c r="F92" s="104"/>
    </row>
    <row r="93" spans="1:6" ht="23.25">
      <c r="A93" s="100"/>
      <c r="B93" s="105"/>
      <c r="C93" s="101"/>
      <c r="D93" s="101"/>
      <c r="E93" s="103"/>
      <c r="F93" s="104"/>
    </row>
    <row r="94" spans="1:6" ht="23.25">
      <c r="A94" s="100"/>
      <c r="B94" s="105"/>
      <c r="C94" s="101"/>
      <c r="D94" s="101"/>
      <c r="E94" s="103"/>
      <c r="F94" s="104"/>
    </row>
    <row r="95" spans="1:6" ht="23.25">
      <c r="A95" s="100"/>
      <c r="B95" s="105"/>
      <c r="C95" s="101"/>
      <c r="D95" s="101"/>
      <c r="E95" s="103"/>
      <c r="F95" s="104"/>
    </row>
    <row r="96" spans="1:6" ht="23.25">
      <c r="A96" s="100"/>
      <c r="B96" s="105"/>
      <c r="C96" s="101"/>
      <c r="D96" s="101"/>
      <c r="E96" s="103"/>
      <c r="F96" s="104"/>
    </row>
    <row r="97" spans="1:6" ht="23.25">
      <c r="A97" s="100"/>
      <c r="B97" s="105"/>
      <c r="C97" s="101"/>
      <c r="D97" s="101"/>
      <c r="E97" s="103"/>
      <c r="F97" s="104"/>
    </row>
    <row r="98" spans="1:6" ht="23.25">
      <c r="A98" s="100"/>
      <c r="B98" s="105"/>
      <c r="C98" s="101"/>
      <c r="D98" s="101"/>
      <c r="E98" s="103"/>
      <c r="F98" s="104"/>
    </row>
    <row r="99" spans="1:6" ht="23.25">
      <c r="A99" s="100"/>
      <c r="B99" s="105"/>
      <c r="C99" s="101"/>
      <c r="D99" s="101"/>
      <c r="E99" s="103"/>
      <c r="F99" s="104"/>
    </row>
    <row r="100" spans="1:6" ht="23.25">
      <c r="A100" s="100"/>
      <c r="B100" s="105"/>
      <c r="C100" s="101"/>
      <c r="D100" s="101"/>
      <c r="E100" s="103"/>
      <c r="F100" s="104"/>
    </row>
    <row r="101" spans="1:6" ht="23.25">
      <c r="A101" s="100"/>
      <c r="B101" s="105"/>
      <c r="C101" s="101"/>
      <c r="D101" s="101"/>
      <c r="E101" s="103"/>
      <c r="F101" s="104"/>
    </row>
    <row r="102" spans="1:6" ht="23.25">
      <c r="A102" s="100"/>
      <c r="B102" s="105"/>
      <c r="C102" s="101"/>
      <c r="D102" s="101"/>
      <c r="E102" s="103"/>
      <c r="F102" s="104"/>
    </row>
    <row r="103" spans="1:6" ht="23.25">
      <c r="A103" s="100"/>
      <c r="B103" s="105"/>
      <c r="C103" s="101"/>
      <c r="D103" s="101"/>
      <c r="E103" s="103"/>
      <c r="F103" s="104"/>
    </row>
    <row r="104" spans="1:6" ht="23.25">
      <c r="A104" s="100"/>
      <c r="B104" s="105"/>
      <c r="C104" s="101"/>
      <c r="D104" s="101"/>
      <c r="E104" s="103"/>
      <c r="F104" s="104"/>
    </row>
    <row r="105" spans="1:6" ht="23.25">
      <c r="A105" s="100"/>
      <c r="B105" s="105"/>
      <c r="C105" s="101"/>
      <c r="D105" s="101"/>
      <c r="E105" s="103"/>
      <c r="F105" s="104"/>
    </row>
    <row r="106" spans="1:6" ht="23.25">
      <c r="A106" s="100"/>
      <c r="B106" s="105"/>
      <c r="C106" s="101"/>
      <c r="D106" s="101"/>
      <c r="E106" s="103"/>
      <c r="F106" s="104"/>
    </row>
    <row r="107" spans="1:6" ht="23.25">
      <c r="A107" s="100"/>
      <c r="B107" s="105"/>
      <c r="C107" s="101"/>
      <c r="D107" s="101"/>
      <c r="E107" s="103"/>
      <c r="F107" s="104"/>
    </row>
    <row r="108" spans="1:6" ht="23.25">
      <c r="A108" s="100"/>
      <c r="B108" s="105"/>
      <c r="C108" s="101"/>
      <c r="D108" s="101"/>
      <c r="E108" s="103"/>
      <c r="F108" s="104"/>
    </row>
    <row r="109" spans="1:6" ht="23.25">
      <c r="A109" s="100"/>
      <c r="B109" s="105"/>
      <c r="C109" s="101"/>
      <c r="D109" s="101"/>
      <c r="E109" s="103"/>
      <c r="F109" s="104"/>
    </row>
    <row r="110" spans="1:6" ht="23.25">
      <c r="A110" s="100"/>
      <c r="B110" s="105"/>
      <c r="C110" s="101"/>
      <c r="D110" s="101"/>
      <c r="E110" s="103"/>
      <c r="F110" s="104"/>
    </row>
    <row r="111" spans="1:6" ht="23.25">
      <c r="A111" s="100"/>
      <c r="B111" s="105"/>
      <c r="C111" s="101"/>
      <c r="D111" s="101"/>
      <c r="E111" s="103"/>
      <c r="F111" s="104"/>
    </row>
    <row r="112" spans="1:6" ht="23.25">
      <c r="A112" s="100"/>
      <c r="B112" s="105"/>
      <c r="C112" s="101"/>
      <c r="D112" s="101"/>
      <c r="E112" s="103"/>
      <c r="F112" s="104"/>
    </row>
    <row r="113" spans="1:6" ht="23.25">
      <c r="A113" s="100"/>
      <c r="B113" s="105"/>
      <c r="C113" s="101"/>
      <c r="D113" s="101"/>
      <c r="E113" s="103"/>
      <c r="F113" s="104"/>
    </row>
    <row r="114" spans="1:6" ht="23.25">
      <c r="A114" s="100"/>
      <c r="B114" s="105"/>
      <c r="C114" s="101"/>
      <c r="D114" s="101"/>
      <c r="E114" s="103"/>
      <c r="F114" s="104"/>
    </row>
    <row r="115" spans="1:6" ht="23.25">
      <c r="A115" s="100"/>
      <c r="B115" s="105"/>
      <c r="C115" s="101"/>
      <c r="D115" s="101"/>
      <c r="E115" s="103"/>
      <c r="F115" s="104"/>
    </row>
    <row r="116" spans="1:6" ht="23.25">
      <c r="A116" s="100"/>
      <c r="B116" s="105"/>
      <c r="C116" s="101"/>
      <c r="D116" s="101"/>
      <c r="E116" s="103"/>
      <c r="F116" s="104"/>
    </row>
    <row r="117" spans="1:6" ht="23.25">
      <c r="A117" s="100"/>
      <c r="B117" s="105"/>
      <c r="C117" s="101"/>
      <c r="D117" s="101"/>
      <c r="E117" s="103"/>
      <c r="F117" s="104"/>
    </row>
    <row r="118" spans="1:6" ht="23.25">
      <c r="A118" s="100"/>
      <c r="B118" s="105"/>
      <c r="C118" s="101"/>
      <c r="D118" s="101"/>
      <c r="E118" s="103"/>
      <c r="F118" s="104"/>
    </row>
    <row r="119" spans="1:6" ht="23.25">
      <c r="A119" s="100"/>
      <c r="B119" s="105"/>
      <c r="C119" s="101"/>
      <c r="D119" s="101"/>
      <c r="E119" s="103"/>
      <c r="F119" s="104"/>
    </row>
    <row r="120" spans="1:6" ht="23.25">
      <c r="A120" s="100"/>
      <c r="B120" s="105"/>
      <c r="C120" s="101"/>
      <c r="D120" s="101"/>
      <c r="E120" s="103"/>
      <c r="F120" s="104"/>
    </row>
    <row r="121" spans="1:6" ht="23.25">
      <c r="A121" s="100"/>
      <c r="B121" s="105"/>
      <c r="C121" s="101"/>
      <c r="D121" s="101"/>
      <c r="E121" s="103"/>
      <c r="F121" s="104"/>
    </row>
    <row r="122" spans="1:6" ht="23.25">
      <c r="A122" s="100"/>
      <c r="B122" s="105"/>
      <c r="C122" s="101"/>
      <c r="D122" s="101"/>
      <c r="E122" s="103"/>
      <c r="F122" s="104"/>
    </row>
    <row r="123" spans="1:6" ht="23.25">
      <c r="A123" s="100"/>
      <c r="B123" s="105"/>
      <c r="C123" s="101"/>
      <c r="D123" s="101"/>
      <c r="E123" s="103"/>
      <c r="F123" s="104"/>
    </row>
    <row r="124" spans="1:6" ht="23.25">
      <c r="A124" s="100"/>
      <c r="B124" s="105"/>
      <c r="C124" s="101"/>
      <c r="D124" s="101"/>
      <c r="E124" s="103"/>
      <c r="F124" s="104"/>
    </row>
    <row r="125" spans="1:6" ht="23.25">
      <c r="A125" s="100"/>
      <c r="B125" s="105"/>
      <c r="C125" s="101"/>
      <c r="D125" s="101"/>
      <c r="E125" s="103"/>
      <c r="F125" s="104"/>
    </row>
    <row r="126" spans="1:6" ht="23.25">
      <c r="A126" s="100"/>
      <c r="B126" s="105"/>
      <c r="C126" s="101"/>
      <c r="D126" s="101"/>
      <c r="E126" s="103"/>
      <c r="F126" s="104"/>
    </row>
    <row r="127" spans="1:6" ht="23.25">
      <c r="A127" s="100"/>
      <c r="B127" s="105"/>
      <c r="C127" s="101"/>
      <c r="D127" s="101"/>
      <c r="E127" s="103"/>
      <c r="F127" s="104"/>
    </row>
    <row r="128" spans="1:6" ht="23.25">
      <c r="A128" s="100"/>
      <c r="B128" s="105"/>
      <c r="C128" s="101"/>
      <c r="D128" s="101"/>
      <c r="E128" s="103"/>
      <c r="F128" s="104"/>
    </row>
    <row r="129" spans="1:6" ht="23.25">
      <c r="A129" s="100"/>
      <c r="B129" s="105"/>
      <c r="C129" s="101"/>
      <c r="D129" s="101"/>
      <c r="E129" s="103"/>
      <c r="F129" s="104"/>
    </row>
    <row r="130" spans="1:6" ht="23.25">
      <c r="A130" s="100"/>
      <c r="B130" s="105"/>
      <c r="C130" s="101"/>
      <c r="D130" s="101"/>
      <c r="E130" s="103"/>
      <c r="F130" s="104"/>
    </row>
    <row r="131" spans="1:6" ht="23.25">
      <c r="A131" s="100"/>
      <c r="B131" s="105"/>
      <c r="C131" s="101"/>
      <c r="D131" s="101"/>
      <c r="E131" s="103"/>
      <c r="F131" s="104"/>
    </row>
    <row r="132" spans="1:6" ht="23.25">
      <c r="A132" s="100"/>
      <c r="B132" s="105"/>
      <c r="C132" s="101"/>
      <c r="D132" s="101"/>
      <c r="E132" s="103"/>
      <c r="F132" s="104"/>
    </row>
    <row r="133" spans="1:6" ht="23.25">
      <c r="A133" s="100"/>
      <c r="B133" s="105"/>
      <c r="C133" s="101"/>
      <c r="D133" s="101"/>
      <c r="E133" s="103"/>
      <c r="F133" s="104"/>
    </row>
    <row r="134" spans="1:6" ht="23.25">
      <c r="A134" s="100"/>
      <c r="B134" s="105"/>
      <c r="C134" s="101"/>
      <c r="D134" s="101"/>
      <c r="E134" s="103"/>
      <c r="F134" s="104"/>
    </row>
    <row r="135" spans="1:6" ht="23.25">
      <c r="A135" s="100"/>
      <c r="B135" s="105"/>
      <c r="C135" s="101"/>
      <c r="D135" s="101"/>
      <c r="E135" s="103"/>
      <c r="F135" s="104"/>
    </row>
    <row r="136" spans="1:6" ht="23.25">
      <c r="A136" s="100"/>
      <c r="B136" s="105"/>
      <c r="C136" s="101"/>
      <c r="D136" s="101"/>
      <c r="E136" s="103"/>
      <c r="F136" s="104"/>
    </row>
    <row r="137" spans="1:6" ht="23.25">
      <c r="A137" s="100"/>
      <c r="B137" s="105"/>
      <c r="C137" s="101"/>
      <c r="D137" s="101"/>
      <c r="E137" s="103"/>
      <c r="F137" s="104"/>
    </row>
    <row r="138" spans="1:6" ht="23.25">
      <c r="A138" s="100"/>
      <c r="B138" s="105"/>
      <c r="C138" s="101"/>
      <c r="D138" s="101"/>
      <c r="E138" s="103"/>
      <c r="F138" s="104"/>
    </row>
    <row r="139" spans="1:6" ht="23.25">
      <c r="A139" s="100"/>
      <c r="B139" s="105"/>
      <c r="C139" s="101"/>
      <c r="D139" s="101"/>
      <c r="E139" s="103"/>
      <c r="F139" s="104"/>
    </row>
    <row r="140" spans="1:6" ht="23.25">
      <c r="A140" s="100"/>
      <c r="B140" s="105"/>
      <c r="C140" s="101"/>
      <c r="D140" s="101"/>
      <c r="E140" s="103"/>
      <c r="F140" s="104"/>
    </row>
    <row r="141" spans="1:6" ht="23.25">
      <c r="A141" s="100"/>
      <c r="B141" s="105"/>
      <c r="C141" s="101"/>
      <c r="D141" s="101"/>
      <c r="E141" s="103"/>
      <c r="F141" s="104"/>
    </row>
    <row r="142" spans="1:6" ht="23.25">
      <c r="A142" s="100"/>
      <c r="B142" s="105"/>
      <c r="C142" s="101"/>
      <c r="D142" s="101"/>
      <c r="E142" s="103"/>
      <c r="F142" s="104"/>
    </row>
    <row r="143" spans="1:6" ht="23.25">
      <c r="A143" s="100"/>
      <c r="B143" s="105"/>
      <c r="C143" s="101"/>
      <c r="D143" s="101"/>
      <c r="E143" s="103"/>
      <c r="F143" s="104"/>
    </row>
    <row r="144" spans="1:6" ht="23.25">
      <c r="A144" s="100"/>
      <c r="B144" s="105"/>
      <c r="C144" s="101"/>
      <c r="D144" s="101"/>
      <c r="E144" s="103"/>
      <c r="F144" s="104"/>
    </row>
    <row r="145" spans="1:6" ht="23.25">
      <c r="A145" s="100"/>
      <c r="B145" s="105"/>
      <c r="C145" s="101"/>
      <c r="D145" s="101"/>
      <c r="E145" s="103"/>
      <c r="F145" s="104"/>
    </row>
    <row r="146" spans="1:6" ht="23.25">
      <c r="A146" s="100"/>
      <c r="B146" s="105"/>
      <c r="C146" s="101"/>
      <c r="D146" s="101"/>
      <c r="E146" s="103"/>
      <c r="F146" s="104"/>
    </row>
    <row r="147" spans="1:6" ht="23.25">
      <c r="A147" s="100"/>
      <c r="B147" s="105"/>
      <c r="C147" s="101"/>
      <c r="D147" s="101"/>
      <c r="E147" s="103"/>
      <c r="F147" s="104"/>
    </row>
    <row r="148" spans="1:6" ht="23.25">
      <c r="A148" s="100"/>
      <c r="B148" s="105"/>
      <c r="C148" s="101"/>
      <c r="D148" s="101"/>
      <c r="E148" s="103"/>
      <c r="F148" s="104"/>
    </row>
    <row r="149" spans="1:6" ht="23.25">
      <c r="A149" s="100"/>
      <c r="B149" s="105"/>
      <c r="C149" s="101"/>
      <c r="D149" s="101"/>
      <c r="E149" s="103"/>
      <c r="F149" s="104"/>
    </row>
    <row r="150" spans="1:6" ht="23.25">
      <c r="A150" s="100"/>
      <c r="B150" s="105"/>
      <c r="C150" s="101"/>
      <c r="D150" s="101"/>
      <c r="E150" s="103"/>
      <c r="F150" s="104"/>
    </row>
    <row r="151" spans="1:6" ht="23.25">
      <c r="A151" s="100"/>
      <c r="B151" s="105"/>
      <c r="C151" s="101"/>
      <c r="D151" s="101"/>
      <c r="E151" s="103"/>
      <c r="F151" s="104"/>
    </row>
    <row r="152" spans="1:6" ht="23.25">
      <c r="A152" s="100"/>
      <c r="B152" s="105"/>
      <c r="C152" s="101"/>
      <c r="D152" s="101"/>
      <c r="E152" s="103"/>
      <c r="F152" s="104"/>
    </row>
    <row r="153" spans="1:6" ht="23.25">
      <c r="A153" s="100"/>
      <c r="B153" s="105"/>
      <c r="C153" s="101"/>
      <c r="D153" s="101"/>
      <c r="E153" s="103"/>
      <c r="F153" s="104"/>
    </row>
    <row r="154" spans="1:6" ht="23.25">
      <c r="A154" s="100"/>
      <c r="B154" s="105"/>
      <c r="C154" s="101"/>
      <c r="D154" s="101"/>
      <c r="E154" s="103"/>
      <c r="F154" s="104"/>
    </row>
    <row r="155" spans="1:6" ht="23.25">
      <c r="A155" s="100"/>
      <c r="B155" s="105"/>
      <c r="C155" s="101"/>
      <c r="D155" s="101"/>
      <c r="E155" s="103"/>
      <c r="F155" s="104"/>
    </row>
    <row r="156" spans="1:6" ht="23.25">
      <c r="A156" s="100"/>
      <c r="B156" s="105"/>
      <c r="C156" s="101"/>
      <c r="D156" s="101"/>
      <c r="E156" s="103"/>
      <c r="F156" s="104"/>
    </row>
    <row r="157" spans="1:6" ht="23.25">
      <c r="A157" s="100"/>
      <c r="B157" s="105"/>
      <c r="C157" s="101"/>
      <c r="D157" s="101"/>
      <c r="E157" s="103"/>
      <c r="F157" s="104"/>
    </row>
    <row r="158" spans="1:3" ht="23.25">
      <c r="A158" s="100"/>
      <c r="B158" s="105"/>
      <c r="C158" s="101"/>
    </row>
    <row r="159" ht="23.25">
      <c r="B159" s="106"/>
    </row>
    <row r="160" ht="23.25">
      <c r="B160" s="106"/>
    </row>
    <row r="161" ht="23.25">
      <c r="B161" s="106"/>
    </row>
    <row r="162" ht="23.25">
      <c r="B162" s="106"/>
    </row>
    <row r="163" ht="23.25">
      <c r="B163" s="106"/>
    </row>
    <row r="164" ht="23.25">
      <c r="B164" s="106"/>
    </row>
    <row r="165" ht="23.25">
      <c r="B165" s="106"/>
    </row>
    <row r="166" ht="23.25">
      <c r="B166" s="106"/>
    </row>
    <row r="167" ht="23.25">
      <c r="B167" s="106"/>
    </row>
    <row r="168" ht="23.25">
      <c r="B168" s="106"/>
    </row>
    <row r="169" ht="23.25">
      <c r="B169" s="106"/>
    </row>
    <row r="170" ht="23.25">
      <c r="B170" s="106"/>
    </row>
    <row r="171" ht="23.25">
      <c r="B171" s="106"/>
    </row>
    <row r="172" ht="23.25">
      <c r="B172" s="106"/>
    </row>
    <row r="173" ht="23.25">
      <c r="B173" s="106"/>
    </row>
    <row r="174" ht="23.25">
      <c r="B174" s="106"/>
    </row>
    <row r="175" ht="23.25">
      <c r="B175" s="106"/>
    </row>
    <row r="176" ht="23.25">
      <c r="B176" s="106"/>
    </row>
    <row r="177" ht="23.25">
      <c r="B177" s="106"/>
    </row>
    <row r="178" ht="23.25">
      <c r="B178" s="106"/>
    </row>
    <row r="179" ht="23.25">
      <c r="B179" s="106"/>
    </row>
    <row r="180" ht="23.25">
      <c r="B180" s="106"/>
    </row>
    <row r="181" ht="23.25">
      <c r="B181" s="106"/>
    </row>
    <row r="182" ht="23.25">
      <c r="B182" s="106"/>
    </row>
    <row r="183" ht="23.25">
      <c r="B183" s="106"/>
    </row>
    <row r="184" ht="23.25">
      <c r="B184" s="106"/>
    </row>
    <row r="185" ht="23.25">
      <c r="B185" s="106"/>
    </row>
    <row r="186" ht="23.25">
      <c r="B186" s="106"/>
    </row>
    <row r="187" ht="23.25">
      <c r="B187" s="106"/>
    </row>
    <row r="188" ht="23.25">
      <c r="B188" s="106"/>
    </row>
    <row r="189" ht="23.25">
      <c r="B189" s="106"/>
    </row>
    <row r="190" ht="23.25">
      <c r="B190" s="106"/>
    </row>
    <row r="191" ht="23.25">
      <c r="B191" s="106"/>
    </row>
    <row r="192" ht="23.25">
      <c r="B192" s="106"/>
    </row>
    <row r="193" ht="23.25">
      <c r="B193" s="106"/>
    </row>
    <row r="194" ht="23.25">
      <c r="B194" s="106"/>
    </row>
    <row r="195" ht="23.25">
      <c r="B195" s="106"/>
    </row>
    <row r="196" ht="23.25">
      <c r="B196" s="106"/>
    </row>
    <row r="197" ht="23.25">
      <c r="B197" s="106"/>
    </row>
    <row r="198" ht="23.25">
      <c r="B198" s="106"/>
    </row>
    <row r="199" ht="23.25">
      <c r="B199" s="106"/>
    </row>
    <row r="200" ht="23.25">
      <c r="B200" s="106"/>
    </row>
    <row r="201" ht="23.25">
      <c r="B201" s="106"/>
    </row>
    <row r="202" ht="23.25">
      <c r="B202" s="106"/>
    </row>
    <row r="203" ht="23.25">
      <c r="B203" s="106"/>
    </row>
    <row r="204" ht="23.25">
      <c r="B204" s="106"/>
    </row>
    <row r="205" ht="23.25">
      <c r="B205" s="106"/>
    </row>
    <row r="206" ht="23.25">
      <c r="B206" s="106"/>
    </row>
    <row r="207" ht="23.25">
      <c r="B207" s="106"/>
    </row>
    <row r="208" ht="23.25">
      <c r="B208" s="106"/>
    </row>
    <row r="209" ht="23.25">
      <c r="B209" s="106"/>
    </row>
    <row r="210" ht="23.25">
      <c r="B210" s="106"/>
    </row>
    <row r="211" ht="23.25">
      <c r="B211" s="106"/>
    </row>
    <row r="212" ht="23.25">
      <c r="B212" s="106"/>
    </row>
    <row r="213" ht="23.25">
      <c r="B213" s="106"/>
    </row>
    <row r="214" ht="23.25">
      <c r="B214" s="106"/>
    </row>
    <row r="215" ht="23.25">
      <c r="B215" s="106"/>
    </row>
    <row r="216" ht="23.25">
      <c r="B216" s="106"/>
    </row>
    <row r="217" ht="23.25">
      <c r="B217" s="106"/>
    </row>
    <row r="218" ht="23.25">
      <c r="B218" s="106"/>
    </row>
    <row r="219" ht="23.25">
      <c r="B219" s="106"/>
    </row>
    <row r="220" ht="23.25">
      <c r="B220" s="106"/>
    </row>
    <row r="221" ht="23.25">
      <c r="B221" s="106"/>
    </row>
    <row r="222" ht="23.25">
      <c r="B222" s="106"/>
    </row>
    <row r="223" ht="23.25">
      <c r="B223" s="106"/>
    </row>
    <row r="224" ht="23.25">
      <c r="B224" s="106"/>
    </row>
    <row r="225" ht="23.25">
      <c r="B225" s="106"/>
    </row>
    <row r="226" ht="23.25">
      <c r="B226" s="106"/>
    </row>
    <row r="227" ht="23.25">
      <c r="B227" s="106"/>
    </row>
    <row r="228" ht="23.25">
      <c r="B228" s="106"/>
    </row>
    <row r="229" ht="23.25">
      <c r="B229" s="106"/>
    </row>
    <row r="230" ht="23.25">
      <c r="B230" s="106"/>
    </row>
    <row r="231" ht="23.25">
      <c r="B231" s="106"/>
    </row>
    <row r="232" ht="23.25">
      <c r="B232" s="106"/>
    </row>
    <row r="233" ht="23.25">
      <c r="B233" s="106"/>
    </row>
    <row r="234" ht="23.25">
      <c r="B234" s="106"/>
    </row>
    <row r="235" ht="23.25">
      <c r="B235" s="106"/>
    </row>
    <row r="236" ht="23.25">
      <c r="B236" s="106"/>
    </row>
    <row r="237" ht="23.25">
      <c r="B237" s="106"/>
    </row>
    <row r="238" ht="23.25">
      <c r="B238" s="106"/>
    </row>
    <row r="239" ht="23.25">
      <c r="B239" s="106"/>
    </row>
    <row r="240" ht="23.25">
      <c r="B240" s="106"/>
    </row>
    <row r="241" ht="23.25">
      <c r="B241" s="106"/>
    </row>
    <row r="242" ht="23.25">
      <c r="B242" s="106"/>
    </row>
    <row r="243" ht="23.25">
      <c r="B243" s="106"/>
    </row>
    <row r="244" ht="23.25">
      <c r="B244" s="106"/>
    </row>
    <row r="245" ht="23.25">
      <c r="B245" s="106"/>
    </row>
    <row r="246" ht="23.25">
      <c r="B246" s="106"/>
    </row>
    <row r="247" ht="23.25">
      <c r="B247" s="106"/>
    </row>
    <row r="248" ht="23.25">
      <c r="B248" s="106"/>
    </row>
    <row r="249" ht="23.25">
      <c r="B249" s="106"/>
    </row>
    <row r="250" ht="23.25">
      <c r="B250" s="106"/>
    </row>
    <row r="251" ht="23.25">
      <c r="B251" s="106"/>
    </row>
    <row r="252" ht="23.25">
      <c r="B252" s="106"/>
    </row>
    <row r="253" ht="23.25">
      <c r="B253" s="106"/>
    </row>
    <row r="254" ht="23.25">
      <c r="B254" s="106"/>
    </row>
    <row r="255" ht="23.25">
      <c r="B255" s="106"/>
    </row>
    <row r="256" ht="23.25">
      <c r="B256" s="106"/>
    </row>
    <row r="257" ht="23.25">
      <c r="B257" s="106"/>
    </row>
    <row r="258" ht="23.25">
      <c r="B258" s="106"/>
    </row>
    <row r="259" ht="23.25">
      <c r="B259" s="106"/>
    </row>
    <row r="260" ht="23.25">
      <c r="B260" s="106"/>
    </row>
    <row r="261" ht="23.25">
      <c r="B261" s="106"/>
    </row>
    <row r="262" ht="23.25">
      <c r="B262" s="106"/>
    </row>
    <row r="263" ht="23.25">
      <c r="B263" s="106"/>
    </row>
    <row r="264" ht="23.25">
      <c r="B264" s="106"/>
    </row>
    <row r="265" ht="23.25">
      <c r="B265" s="106"/>
    </row>
    <row r="266" ht="23.25">
      <c r="B266" s="106"/>
    </row>
    <row r="267" ht="23.25">
      <c r="B267" s="106"/>
    </row>
    <row r="268" ht="23.25">
      <c r="B268" s="106"/>
    </row>
    <row r="269" ht="23.25">
      <c r="B269" s="106"/>
    </row>
    <row r="270" ht="23.25">
      <c r="B270" s="106"/>
    </row>
  </sheetData>
  <sheetProtection password="978A" sheet="1"/>
  <mergeCells count="31">
    <mergeCell ref="G2:M3"/>
    <mergeCell ref="G6:M6"/>
    <mergeCell ref="G7:M7"/>
    <mergeCell ref="I14:K14"/>
    <mergeCell ref="A73:F73"/>
    <mergeCell ref="G4:M4"/>
    <mergeCell ref="B11:C11"/>
    <mergeCell ref="G5:L5"/>
    <mergeCell ref="G10:L10"/>
    <mergeCell ref="B6:C6"/>
    <mergeCell ref="G11:M11"/>
    <mergeCell ref="A74:F74"/>
    <mergeCell ref="A75:F75"/>
    <mergeCell ref="B53:C53"/>
    <mergeCell ref="G13:M13"/>
    <mergeCell ref="B65:C65"/>
    <mergeCell ref="B69:C69"/>
    <mergeCell ref="B72:C72"/>
    <mergeCell ref="B27:C27"/>
    <mergeCell ref="B47:C47"/>
    <mergeCell ref="B39:C39"/>
    <mergeCell ref="A1:F1"/>
    <mergeCell ref="B60:C60"/>
    <mergeCell ref="B61:C61"/>
    <mergeCell ref="B64:C64"/>
    <mergeCell ref="B21:C21"/>
    <mergeCell ref="B16:C16"/>
    <mergeCell ref="B5:C5"/>
    <mergeCell ref="B28:C28"/>
    <mergeCell ref="A3:F3"/>
    <mergeCell ref="A2:F2"/>
  </mergeCells>
  <printOptions/>
  <pageMargins left="0.11811023622047245" right="0.11811023622047245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SheetLayoutView="85" zoomScalePageLayoutView="0" workbookViewId="0" topLeftCell="A1">
      <selection activeCell="E9" sqref="E9"/>
    </sheetView>
  </sheetViews>
  <sheetFormatPr defaultColWidth="9.140625" defaultRowHeight="15"/>
  <cols>
    <col min="1" max="1" width="40.7109375" style="69" customWidth="1"/>
    <col min="2" max="2" width="7.421875" style="85" customWidth="1"/>
    <col min="3" max="3" width="12.28125" style="42" customWidth="1"/>
    <col min="4" max="4" width="10.140625" style="42" bestFit="1" customWidth="1"/>
    <col min="5" max="5" width="12.00390625" style="70" bestFit="1" customWidth="1"/>
    <col min="6" max="6" width="12.28125" style="46" customWidth="1"/>
    <col min="7" max="14" width="9.00390625" style="42" customWidth="1"/>
    <col min="15" max="15" width="10.57421875" style="42" customWidth="1"/>
    <col min="16" max="16384" width="9.00390625" style="42" customWidth="1"/>
  </cols>
  <sheetData>
    <row r="1" spans="1:16" ht="23.25">
      <c r="A1" s="137" t="s">
        <v>174</v>
      </c>
      <c r="B1" s="137"/>
      <c r="C1" s="137"/>
      <c r="D1" s="137"/>
      <c r="E1" s="137"/>
      <c r="F1" s="13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23.25" customHeight="1">
      <c r="A2" s="137" t="s">
        <v>158</v>
      </c>
      <c r="B2" s="137"/>
      <c r="C2" s="137"/>
      <c r="D2" s="137"/>
      <c r="E2" s="137"/>
      <c r="F2" s="137"/>
      <c r="G2" s="155" t="s">
        <v>167</v>
      </c>
      <c r="H2" s="155"/>
      <c r="I2" s="155"/>
      <c r="J2" s="155"/>
      <c r="K2" s="155"/>
      <c r="L2" s="155"/>
      <c r="M2" s="155"/>
      <c r="N2" s="155"/>
      <c r="O2" s="155"/>
      <c r="P2" s="155"/>
    </row>
    <row r="3" spans="1:16" ht="23.25" customHeight="1">
      <c r="A3" s="148" t="s">
        <v>164</v>
      </c>
      <c r="B3" s="148"/>
      <c r="C3" s="148"/>
      <c r="D3" s="148"/>
      <c r="E3" s="148"/>
      <c r="F3" s="148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46" customFormat="1" ht="26.25">
      <c r="A4" s="43" t="s">
        <v>137</v>
      </c>
      <c r="B4" s="83" t="s">
        <v>3</v>
      </c>
      <c r="C4" s="44" t="s">
        <v>4</v>
      </c>
      <c r="D4" s="44" t="s">
        <v>10</v>
      </c>
      <c r="E4" s="45" t="s">
        <v>5</v>
      </c>
      <c r="F4" s="86" t="s">
        <v>140</v>
      </c>
      <c r="G4" s="156" t="s">
        <v>159</v>
      </c>
      <c r="H4" s="157"/>
      <c r="I4" s="157"/>
      <c r="J4" s="157"/>
      <c r="K4" s="157"/>
      <c r="L4" s="157"/>
      <c r="M4" s="157"/>
      <c r="N4" s="157"/>
      <c r="O4" s="157"/>
      <c r="P4" s="158"/>
    </row>
    <row r="5" spans="1:16" s="46" customFormat="1" ht="26.25" customHeight="1">
      <c r="A5" s="47" t="s">
        <v>117</v>
      </c>
      <c r="B5" s="153">
        <v>30</v>
      </c>
      <c r="C5" s="154"/>
      <c r="D5" s="71">
        <f>SUM(D6,D13,D18,D23,D33,D28)</f>
        <v>0.8</v>
      </c>
      <c r="E5" s="48" t="str">
        <f>IF(D5&gt;26.99,"5",IF(D5&gt;22.49,"4",IF(D5&gt;17.99,"3",IF(D5&gt;14.99,"2","1"))))</f>
        <v>1</v>
      </c>
      <c r="F5" s="49" t="str">
        <f>IF(D5&gt;26.99,"ดีเยี่ยม",IF(D5&gt;22.49,"ดีมาก",IF(D5&gt;17.99,"ดี",IF(D5&gt;14.99,"พอใช้","ปรับปรุง"))))</f>
        <v>ปรับปรุง</v>
      </c>
      <c r="G5" s="142" t="s">
        <v>160</v>
      </c>
      <c r="H5" s="143"/>
      <c r="I5" s="143"/>
      <c r="J5" s="143"/>
      <c r="K5" s="143"/>
      <c r="L5" s="143"/>
      <c r="M5" s="143"/>
      <c r="N5" s="143"/>
      <c r="O5" s="143"/>
      <c r="P5" s="143"/>
    </row>
    <row r="6" spans="1:16" s="46" customFormat="1" ht="26.25">
      <c r="A6" s="50" t="s">
        <v>118</v>
      </c>
      <c r="B6" s="151">
        <v>5</v>
      </c>
      <c r="C6" s="152"/>
      <c r="D6" s="51">
        <f>SUM(D7:D12)</f>
        <v>0</v>
      </c>
      <c r="E6" s="52" t="str">
        <f>IF(D6&gt;4.49,"5",IF(D6&gt;3.74,"4",IF(D6&gt;2.99,"3",IF(D6&gt;2.49,"2","1"))))</f>
        <v>1</v>
      </c>
      <c r="F6" s="53" t="str">
        <f>IF(D6&gt;4.49,"ดีเยี่ยม",IF(D6&gt;3.74,"ดีมาก",IF(D6&gt;2.99,"ดี",IF(D6&gt;2.49,"พอใช้","ปรับปรุง"))))</f>
        <v>ปรับปรุง</v>
      </c>
      <c r="G6" s="144" t="s">
        <v>161</v>
      </c>
      <c r="H6" s="145"/>
      <c r="I6" s="145"/>
      <c r="J6" s="145"/>
      <c r="K6" s="145"/>
      <c r="L6" s="145"/>
      <c r="M6" s="145"/>
      <c r="N6" s="145"/>
      <c r="O6" s="145"/>
      <c r="P6" s="145"/>
    </row>
    <row r="7" spans="1:16" ht="42">
      <c r="A7" s="55" t="s">
        <v>52</v>
      </c>
      <c r="B7" s="84">
        <v>0.5</v>
      </c>
      <c r="C7" s="56"/>
      <c r="D7" s="79">
        <f>C7*B7/100</f>
        <v>0</v>
      </c>
      <c r="E7" s="80" t="str">
        <f>IF(D7&gt;0.44,"5",IF(D7&gt;0.37,"4",IF(D7&gt;0.29,"3",IF(D7&gt;0.24,"2","1"))))</f>
        <v>1</v>
      </c>
      <c r="F7" s="81" t="str">
        <f>IF(D7&gt;0.44,"ดีเยี่ยม",IF(D7&gt;0.37,"ดีมาก",IF(D7&gt;0.29,"ดี",IF(D7&gt;0.24,"พอใช้","ปรับปรุง"))))</f>
        <v>ปรับปรุง</v>
      </c>
      <c r="G7" s="146" t="s">
        <v>162</v>
      </c>
      <c r="H7" s="147"/>
      <c r="I7" s="147"/>
      <c r="J7" s="147"/>
      <c r="K7" s="147"/>
      <c r="L7" s="147"/>
      <c r="M7" s="147"/>
      <c r="N7" s="147"/>
      <c r="O7" s="147"/>
      <c r="P7" s="147"/>
    </row>
    <row r="8" spans="1:16" ht="42">
      <c r="A8" s="55" t="s">
        <v>53</v>
      </c>
      <c r="B8" s="84">
        <v>0.5</v>
      </c>
      <c r="C8" s="56"/>
      <c r="D8" s="79">
        <f aca="true" t="shared" si="0" ref="D8:D27">C8*B8/100</f>
        <v>0</v>
      </c>
      <c r="E8" s="80" t="str">
        <f>IF(D8&gt;0.45,"5",IF(D8&gt;0.37,"4",IF(D8&gt;0.29,"3",IF(D8&gt;0.24,"2","1"))))</f>
        <v>1</v>
      </c>
      <c r="F8" s="81" t="str">
        <f>IF(D8&gt;0.44,"ดีเยี่ยม",IF(D8&gt;0.37,"ดีมาก",IF(D8&gt;0.29,"ดี",IF(D8&gt;0.24,"พอใช้","ปรับปรุง"))))</f>
        <v>ปรับปรุง</v>
      </c>
      <c r="G8" s="58" t="s">
        <v>170</v>
      </c>
      <c r="H8" s="58"/>
      <c r="I8" s="58"/>
      <c r="J8" s="58"/>
      <c r="K8" s="58"/>
      <c r="L8" s="58"/>
      <c r="M8" s="58"/>
      <c r="N8" s="59"/>
      <c r="O8" s="59"/>
      <c r="P8" s="59"/>
    </row>
    <row r="9" spans="1:16" ht="63">
      <c r="A9" s="55" t="s">
        <v>54</v>
      </c>
      <c r="B9" s="82">
        <v>1</v>
      </c>
      <c r="C9" s="56"/>
      <c r="D9" s="79">
        <f t="shared" si="0"/>
        <v>0</v>
      </c>
      <c r="E9" s="80" t="str">
        <f>IF(D9&gt;0.89,"5",IF(D9&gt;0.74,"4",IF(D9&gt;0.59,"3",IF(D9&gt;0.49,"2","1"))))</f>
        <v>1</v>
      </c>
      <c r="F9" s="81" t="str">
        <f>IF(D9&gt;0.89,"ดีเยี่ยม",IF(D9&gt;0.74,"ดีมาก",IF(D9&gt;0.59,"ดี",IF(D9&gt;0.49,"พอใช้","ปรับปรุง"))))</f>
        <v>ปรับปรุง</v>
      </c>
      <c r="G9" s="87" t="s">
        <v>171</v>
      </c>
      <c r="H9" s="60"/>
      <c r="I9" s="60"/>
      <c r="J9" s="60"/>
      <c r="K9" s="60"/>
      <c r="L9" s="60"/>
      <c r="M9" s="60"/>
      <c r="N9" s="61"/>
      <c r="O9" s="61"/>
      <c r="P9" s="61"/>
    </row>
    <row r="10" spans="1:16" ht="42">
      <c r="A10" s="55" t="s">
        <v>55</v>
      </c>
      <c r="B10" s="82">
        <v>1</v>
      </c>
      <c r="C10" s="56"/>
      <c r="D10" s="79">
        <f t="shared" si="0"/>
        <v>0</v>
      </c>
      <c r="E10" s="80" t="str">
        <f>IF(D10&gt;0.89,"5",IF(D10&gt;0.74,"4",IF(D10&gt;0.59,"3",IF(D10&gt;0.49,"2","1"))))</f>
        <v>1</v>
      </c>
      <c r="F10" s="81" t="str">
        <f>IF(D10&gt;0.89,"ดีเยี่ยม",IF(D10&gt;0.74,"ดีมาก",IF(D10&gt;0.59,"ดี",IF(D10&gt;0.49,"พอใช้","ปรับปรุง"))))</f>
        <v>ปรับปรุง</v>
      </c>
      <c r="G10" s="57" t="s">
        <v>163</v>
      </c>
      <c r="H10" s="57"/>
      <c r="I10" s="57"/>
      <c r="J10" s="57"/>
      <c r="K10" s="57"/>
      <c r="L10" s="57"/>
      <c r="M10" s="57"/>
      <c r="N10" s="54"/>
      <c r="O10" s="54"/>
      <c r="P10" s="54"/>
    </row>
    <row r="11" spans="1:16" ht="26.25">
      <c r="A11" s="55" t="s">
        <v>56</v>
      </c>
      <c r="B11" s="82">
        <v>1</v>
      </c>
      <c r="C11" s="56"/>
      <c r="D11" s="79">
        <f t="shared" si="0"/>
        <v>0</v>
      </c>
      <c r="E11" s="80" t="str">
        <f>IF(D11&gt;0.89,"5",IF(D11&gt;0.74,"4",IF(D11&gt;0.59,"3",IF(D11&gt;0.49,"2","1"))))</f>
        <v>1</v>
      </c>
      <c r="F11" s="81" t="str">
        <f>IF(D11&gt;0.89,"ดีเยี่ยม",IF(D11&gt;0.74,"ดีมาก",IF(D11&gt;0.59,"ดี",IF(D11&gt;0.49,"พอใช้","ปรับปรุง"))))</f>
        <v>ปรับปรุง</v>
      </c>
      <c r="G11" s="93" t="s">
        <v>166</v>
      </c>
      <c r="H11" s="93"/>
      <c r="I11" s="93"/>
      <c r="J11" s="93"/>
      <c r="K11" s="93"/>
      <c r="L11" s="93"/>
      <c r="M11" s="93"/>
      <c r="N11" s="93"/>
      <c r="O11" s="93"/>
      <c r="P11" s="78"/>
    </row>
    <row r="12" spans="1:16" ht="42">
      <c r="A12" s="55" t="s">
        <v>57</v>
      </c>
      <c r="B12" s="82">
        <v>1</v>
      </c>
      <c r="C12" s="56"/>
      <c r="D12" s="79">
        <f t="shared" si="0"/>
        <v>0</v>
      </c>
      <c r="E12" s="80" t="str">
        <f>IF(D12&gt;0.89,"5",IF(D12&gt;0.74,"4",IF(D12&gt;0.59,"3",IF(D12&gt;0.49,"2","1"))))</f>
        <v>1</v>
      </c>
      <c r="F12" s="81" t="str">
        <f>IF(D12&gt;0.89,"ดีเยี่ยม",IF(D12&gt;0.74,"ดีมาก",IF(D12&gt;0.59,"ดี",IF(D12&gt;0.49,"พอใช้","ปรับปรุง"))))</f>
        <v>ปรับปรุง</v>
      </c>
      <c r="G12" s="140" t="s">
        <v>176</v>
      </c>
      <c r="H12" s="141"/>
      <c r="I12" s="141"/>
      <c r="J12" s="141"/>
      <c r="K12" s="141"/>
      <c r="L12" s="141"/>
      <c r="M12" s="141"/>
      <c r="N12" s="141"/>
      <c r="O12" s="141"/>
      <c r="P12" s="88"/>
    </row>
    <row r="13" spans="1:13" ht="43.5">
      <c r="A13" s="62" t="s">
        <v>119</v>
      </c>
      <c r="B13" s="138">
        <v>5</v>
      </c>
      <c r="C13" s="139"/>
      <c r="D13" s="51">
        <f>SUM(D14:D17)</f>
        <v>0</v>
      </c>
      <c r="E13" s="52" t="str">
        <f>IF(D13&gt;4.49,"5",IF(D13&gt;3.74,"4",IF(D13&gt;2.99,"3",IF(D13&gt;2.49,"2","1"))))</f>
        <v>1</v>
      </c>
      <c r="F13" s="53" t="str">
        <f>IF(D13&gt;4.49,"ดีเยี่ยม",IF(D13&gt;3.74,"ดีมาก",IF(D13&gt;2.99,"ดี",IF(D13&gt;2.49,"พอใช้","ปรับปรุง"))))</f>
        <v>ปรับปรุง</v>
      </c>
      <c r="J13" s="159" t="s">
        <v>169</v>
      </c>
      <c r="K13" s="159"/>
      <c r="L13" s="159"/>
      <c r="M13" s="159"/>
    </row>
    <row r="14" spans="1:6" ht="23.25">
      <c r="A14" s="55" t="s">
        <v>58</v>
      </c>
      <c r="B14" s="82">
        <v>2</v>
      </c>
      <c r="C14" s="56"/>
      <c r="D14" s="79">
        <f t="shared" si="0"/>
        <v>0</v>
      </c>
      <c r="E14" s="80" t="str">
        <f>IF(D14&gt;1.79,"5",IF(D14&gt;1.49,"4",IF(D14&gt;1.19,"3",IF(D14&gt;0.99,"2","1"))))</f>
        <v>1</v>
      </c>
      <c r="F14" s="81" t="str">
        <f>IF(D14&gt;1.79,"ดีเยี่ยม",IF(D14&gt;1.49,"ดีมาก",IF(D14&gt;1.19,"ดี",IF(D14&gt;0.99,"พอใช้","ปรับปรุง"))))</f>
        <v>ปรับปรุง</v>
      </c>
    </row>
    <row r="15" spans="1:6" ht="23.25">
      <c r="A15" s="55" t="s">
        <v>59</v>
      </c>
      <c r="B15" s="82">
        <v>1</v>
      </c>
      <c r="C15" s="56"/>
      <c r="D15" s="79">
        <f t="shared" si="0"/>
        <v>0</v>
      </c>
      <c r="E15" s="80" t="str">
        <f>IF(D15&gt;0.89,"5",IF(D15&gt;0.74,"4",IF(D15&gt;0.59,"3",IF(D15&gt;0.49,"2","1"))))</f>
        <v>1</v>
      </c>
      <c r="F15" s="81" t="str">
        <f>IF(D15&gt;0.89,"ดีเยี่ยม",IF(D15&gt;0.74,"ดีมาก",IF(D15&gt;0.59,"ดี",IF(D15&gt;0.49,"พอใช้","ปรับปรุง"))))</f>
        <v>ปรับปรุง</v>
      </c>
    </row>
    <row r="16" spans="1:6" ht="23.25">
      <c r="A16" s="55" t="s">
        <v>60</v>
      </c>
      <c r="B16" s="82">
        <v>1</v>
      </c>
      <c r="C16" s="56"/>
      <c r="D16" s="79">
        <f t="shared" si="0"/>
        <v>0</v>
      </c>
      <c r="E16" s="80" t="str">
        <f>IF(D16&gt;0.89,"5",IF(D16&gt;0.74,"4",IF(D16&gt;0.59,"3",IF(D16&gt;0.49,"2","1"))))</f>
        <v>1</v>
      </c>
      <c r="F16" s="81" t="str">
        <f>IF(D16&gt;0.89,"ดีเยี่ยม",IF(D16&gt;0.74,"ดีมาก",IF(D16&gt;0.59,"ดี",IF(D16&gt;0.49,"พอใช้","ปรับปรุง"))))</f>
        <v>ปรับปรุง</v>
      </c>
    </row>
    <row r="17" spans="1:6" ht="42">
      <c r="A17" s="55" t="s">
        <v>61</v>
      </c>
      <c r="B17" s="82">
        <v>1</v>
      </c>
      <c r="C17" s="56"/>
      <c r="D17" s="79">
        <f t="shared" si="0"/>
        <v>0</v>
      </c>
      <c r="E17" s="80" t="str">
        <f>IF(D17&gt;0.89,"5",IF(D17&gt;0.74,"4",IF(D17&gt;0.59,"3",IF(D17&gt;0.49,"2","1"))))</f>
        <v>1</v>
      </c>
      <c r="F17" s="81" t="str">
        <f>IF(D17&gt;0.89,"ดีเยี่ยม",IF(D17&gt;0.74,"ดีมาก",IF(D17&gt;0.59,"ดี",IF(D17&gt;0.49,"พอใช้","ปรับปรุง"))))</f>
        <v>ปรับปรุง</v>
      </c>
    </row>
    <row r="18" spans="1:6" ht="42">
      <c r="A18" s="62" t="s">
        <v>120</v>
      </c>
      <c r="B18" s="138">
        <v>5</v>
      </c>
      <c r="C18" s="139"/>
      <c r="D18" s="89">
        <f>SUM(D19:D22)</f>
        <v>0</v>
      </c>
      <c r="E18" s="90" t="str">
        <f>IF(D18&gt;4.49,"5",IF(D18&gt;3.74,"4",IF(D18&gt;2.99,"3",IF(D18&gt;2.49,"2","1"))))</f>
        <v>1</v>
      </c>
      <c r="F18" s="91" t="str">
        <f>IF(D18&gt;4.49,"ดีเยี่ยม",IF(D18&gt;3.74,"ดีมาก",IF(D18&gt;2.99,"ดี",IF(D18&gt;2.49,"พอใช้","ปรับปรุง"))))</f>
        <v>ปรับปรุง</v>
      </c>
    </row>
    <row r="19" spans="1:6" ht="42">
      <c r="A19" s="55" t="s">
        <v>62</v>
      </c>
      <c r="B19" s="82">
        <v>2</v>
      </c>
      <c r="C19" s="56"/>
      <c r="D19" s="79">
        <f t="shared" si="0"/>
        <v>0</v>
      </c>
      <c r="E19" s="80" t="str">
        <f>IF(D19&gt;1.79,"5",IF(D19&gt;1.49,"4",IF(D19&gt;1.19,"3",IF(D19&gt;0.99,"2","1"))))</f>
        <v>1</v>
      </c>
      <c r="F19" s="81" t="str">
        <f>IF(D19&gt;1.79,"ดีเยี่ยม",IF(D19&gt;1.49,"ดีมาก",IF(D19&gt;1.19,"ดี",IF(D19&gt;0.99,"พอใช้","ปรับปรุง"))))</f>
        <v>ปรับปรุง</v>
      </c>
    </row>
    <row r="20" spans="1:6" ht="42">
      <c r="A20" s="55" t="s">
        <v>63</v>
      </c>
      <c r="B20" s="82">
        <v>1</v>
      </c>
      <c r="C20" s="56"/>
      <c r="D20" s="79">
        <f t="shared" si="0"/>
        <v>0</v>
      </c>
      <c r="E20" s="80" t="str">
        <f>IF(D20&gt;0.89,"5",IF(D20&gt;0.74,"4",IF(D20&gt;0.59,"3",IF(D20&gt;0.49,"2","1"))))</f>
        <v>1</v>
      </c>
      <c r="F20" s="81" t="str">
        <f>IF(D20&gt;0.89,"ดีเยี่ยม",IF(D20&gt;0.74,"ดีมาก",IF(D20&gt;0.59,"ดี",IF(D20&gt;0.49,"พอใช้","ปรับปรุง"))))</f>
        <v>ปรับปรุง</v>
      </c>
    </row>
    <row r="21" spans="1:6" ht="42">
      <c r="A21" s="55" t="s">
        <v>64</v>
      </c>
      <c r="B21" s="82">
        <v>1</v>
      </c>
      <c r="C21" s="56"/>
      <c r="D21" s="79">
        <f t="shared" si="0"/>
        <v>0</v>
      </c>
      <c r="E21" s="80" t="str">
        <f>IF(D21&gt;0.89,"5",IF(D21&gt;0.74,"4",IF(D21&gt;0.59,"3",IF(D21&gt;0.49,"2","1"))))</f>
        <v>1</v>
      </c>
      <c r="F21" s="81" t="str">
        <f>IF(D21&gt;0.89,"ดีเยี่ยม",IF(D21&gt;0.74,"ดีมาก",IF(D21&gt;0.59,"ดี",IF(D21&gt;0.49,"พอใช้","ปรับปรุง"))))</f>
        <v>ปรับปรุง</v>
      </c>
    </row>
    <row r="22" spans="1:6" ht="23.25">
      <c r="A22" s="55" t="s">
        <v>65</v>
      </c>
      <c r="B22" s="82">
        <v>1</v>
      </c>
      <c r="C22" s="56"/>
      <c r="D22" s="79">
        <f t="shared" si="0"/>
        <v>0</v>
      </c>
      <c r="E22" s="80" t="str">
        <f>IF(D22&gt;0.89,"5",IF(D22&gt;0.74,"4",IF(D22&gt;0.59,"3",IF(D22&gt;0.49,"2","1"))))</f>
        <v>1</v>
      </c>
      <c r="F22" s="81" t="str">
        <f>IF(D22&gt;0.89,"ดีเยี่ยม",IF(D22&gt;0.74,"ดีมาก",IF(D22&gt;0.59,"ดี",IF(D22&gt;0.49,"พอใช้","ปรับปรุง"))))</f>
        <v>ปรับปรุง</v>
      </c>
    </row>
    <row r="23" spans="1:6" ht="63">
      <c r="A23" s="62" t="s">
        <v>121</v>
      </c>
      <c r="B23" s="138">
        <v>5</v>
      </c>
      <c r="C23" s="139"/>
      <c r="D23" s="89">
        <f>SUM(C24:C27)/4/100*5</f>
        <v>0</v>
      </c>
      <c r="E23" s="90" t="str">
        <f>IF(D23&gt;4.49,"5",IF(D23&gt;3.74,"4",IF(D23&gt;2.99,"3",IF(D23&gt;2.49,"2","1"))))</f>
        <v>1</v>
      </c>
      <c r="F23" s="91" t="str">
        <f>IF(D23&gt;4.49,"ดีเยี่ยม",IF(D23&gt;3.74,"ดีมาก",IF(D23&gt;2.99,"ดี",IF(D23&gt;2.49,"พอใช้","ปรับปรุง"))))</f>
        <v>ปรับปรุง</v>
      </c>
    </row>
    <row r="24" spans="1:9" ht="42">
      <c r="A24" s="55" t="s">
        <v>66</v>
      </c>
      <c r="B24" s="82">
        <v>2</v>
      </c>
      <c r="C24" s="56"/>
      <c r="D24" s="79">
        <f t="shared" si="0"/>
        <v>0</v>
      </c>
      <c r="E24" s="80" t="str">
        <f>IF(D24&gt;1.79,"5",IF(D24&gt;1.49,"4",IF(D24&gt;1.19,"3",IF(D24&gt;0.99,"2","1"))))</f>
        <v>1</v>
      </c>
      <c r="F24" s="81" t="str">
        <f>IF(D24&gt;1.79,"ดีเยี่ยม",IF(D24&gt;1.49,"ดีมาก",IF(D24&gt;1.19,"ดี",IF(D24&gt;0.99,"พอใช้","ปรับปรุง"))))</f>
        <v>ปรับปรุง</v>
      </c>
      <c r="I24" s="46"/>
    </row>
    <row r="25" spans="1:6" ht="42">
      <c r="A25" s="55" t="s">
        <v>67</v>
      </c>
      <c r="B25" s="82">
        <v>1</v>
      </c>
      <c r="C25" s="56"/>
      <c r="D25" s="79">
        <f t="shared" si="0"/>
        <v>0</v>
      </c>
      <c r="E25" s="80" t="str">
        <f>IF(D25&gt;0.89,"5",IF(D25&gt;0.74,"4",IF(D25&gt;0.59,"3",IF(D25&gt;0.49,"2","1"))))</f>
        <v>1</v>
      </c>
      <c r="F25" s="81" t="str">
        <f>IF(D25&gt;0.89,"ดีเยี่ยม",IF(D25&gt;0.74,"ดีมาก",IF(D25&gt;0.59,"ดี",IF(D25&gt;0.49,"พอใช้","ปรับปรุง"))))</f>
        <v>ปรับปรุง</v>
      </c>
    </row>
    <row r="26" spans="1:6" ht="42">
      <c r="A26" s="55" t="s">
        <v>68</v>
      </c>
      <c r="B26" s="82">
        <v>1</v>
      </c>
      <c r="C26" s="56"/>
      <c r="D26" s="79">
        <f t="shared" si="0"/>
        <v>0</v>
      </c>
      <c r="E26" s="80" t="str">
        <f>IF(D26&gt;0.89,"5",IF(D26&gt;0.74,"4",IF(D26&gt;0.59,"3",IF(D26&gt;0.49,"2","1"))))</f>
        <v>1</v>
      </c>
      <c r="F26" s="81" t="str">
        <f>IF(D26&gt;0.89,"ดีเยี่ยม",IF(D26&gt;0.74,"ดีมาก",IF(D26&gt;0.59,"ดี",IF(D26&gt;0.49,"พอใช้","ปรับปรุง"))))</f>
        <v>ปรับปรุง</v>
      </c>
    </row>
    <row r="27" spans="1:6" ht="42">
      <c r="A27" s="55" t="s">
        <v>69</v>
      </c>
      <c r="B27" s="82">
        <v>1</v>
      </c>
      <c r="C27" s="56"/>
      <c r="D27" s="79">
        <f t="shared" si="0"/>
        <v>0</v>
      </c>
      <c r="E27" s="80" t="str">
        <f>IF(D27&gt;0.89,"5",IF(D27&gt;0.74,"4",IF(D27&gt;0.59,"3",IF(D27&gt;0.49,"2","1"))))</f>
        <v>1</v>
      </c>
      <c r="F27" s="81" t="str">
        <f>IF(D27&gt;0.89,"ดีเยี่ยม",IF(D27&gt;0.74,"ดีมาก",IF(D27&gt;0.59,"ดี",IF(D27&gt;0.49,"พอใช้","ปรับปรุง"))))</f>
        <v>ปรับปรุง</v>
      </c>
    </row>
    <row r="28" spans="1:6" ht="42">
      <c r="A28" s="62" t="s">
        <v>122</v>
      </c>
      <c r="B28" s="151">
        <v>5</v>
      </c>
      <c r="C28" s="152"/>
      <c r="D28" s="51">
        <f>SUM(D29:D32)</f>
        <v>0.8</v>
      </c>
      <c r="E28" s="52" t="str">
        <f>IF(D28&gt;4.49,"5",IF(D28&gt;3.74,"4",IF(D28&gt;2.99,"3",IF(D28&gt;2.49,"2","1"))))</f>
        <v>1</v>
      </c>
      <c r="F28" s="53" t="str">
        <f>IF(D28&gt;4.49,"ดีเยี่ยม",IF(D28&gt;3.74,"ดีมาก",IF(D28&gt;2.99,"ดี",IF(D28&gt;2.49,"พอใช้","ปรับปรุง"))))</f>
        <v>ปรับปรุง</v>
      </c>
    </row>
    <row r="29" spans="1:6" ht="42">
      <c r="A29" s="55" t="s">
        <v>70</v>
      </c>
      <c r="B29" s="82">
        <v>1</v>
      </c>
      <c r="C29" s="63"/>
      <c r="D29" s="79">
        <f>C29*B29/5</f>
        <v>0</v>
      </c>
      <c r="E29" s="80" t="str">
        <f>IF(D29&gt;0.8,"5",IF(D29&gt;0.6,"4",IF(D29&gt;0.4,"3",IF(D29&gt;0.2,"2","1"))))</f>
        <v>1</v>
      </c>
      <c r="F29" s="81" t="str">
        <f>IF(D29&gt;0.8,"ดีเยี่ยม",IF(D29&gt;0.6,"ดีมาก",IF(D29&gt;0.4,"ดี",IF(D29&gt;0.2,"พอใช้","ปรับปรุง"))))</f>
        <v>ปรับปรุง</v>
      </c>
    </row>
    <row r="30" spans="1:6" ht="42">
      <c r="A30" s="55" t="s">
        <v>71</v>
      </c>
      <c r="B30" s="82">
        <v>1</v>
      </c>
      <c r="C30" s="63"/>
      <c r="D30" s="79">
        <f>C30*B30/5</f>
        <v>0</v>
      </c>
      <c r="E30" s="80" t="str">
        <f>IF(D30&gt;0.8,"5",IF(D30&gt;0.6,"4",IF(D30&gt;0.4,"3",IF(D30&gt;0.2,"2","1"))))</f>
        <v>1</v>
      </c>
      <c r="F30" s="81" t="str">
        <f>IF(D30&gt;0.8,"ดีเยี่ยม",IF(D30&gt;0.6,"ดีมาก",IF(D30&gt;0.4,"ดี",IF(D30&gt;0.2,"พอใช้","ปรับปรุง"))))</f>
        <v>ปรับปรุง</v>
      </c>
    </row>
    <row r="31" spans="1:6" ht="42">
      <c r="A31" s="55" t="s">
        <v>72</v>
      </c>
      <c r="B31" s="82">
        <v>2</v>
      </c>
      <c r="C31" s="63"/>
      <c r="D31" s="79">
        <f>C31*B31/5</f>
        <v>0</v>
      </c>
      <c r="E31" s="80" t="str">
        <f>IF(D31&gt;1.6,"5",IF(D31&gt;1.2,"4",IF(D31&gt;0.8,"3",IF(D31&gt;0.4,"2","1"))))</f>
        <v>1</v>
      </c>
      <c r="F31" s="81" t="str">
        <f>IF(D31&gt;1.79,"ดีเยี่ยม",IF(D31&gt;1.49,"ดีมาก",IF(D31&gt;1.19,"ดี",IF(D31&gt;0.99,"พอใช้","ปรับปรุง"))))</f>
        <v>ปรับปรุง</v>
      </c>
    </row>
    <row r="32" spans="1:6" ht="23.25">
      <c r="A32" s="55" t="s">
        <v>73</v>
      </c>
      <c r="B32" s="82">
        <v>1</v>
      </c>
      <c r="C32" s="63">
        <v>4</v>
      </c>
      <c r="D32" s="79">
        <f>C32*B32/5</f>
        <v>0.8</v>
      </c>
      <c r="E32" s="80" t="str">
        <f>IF(D32&gt;0.8,"5",IF(D32&gt;0.6,"4",IF(D32&gt;0.4,"3",IF(D32&gt;0.2,"2","1"))))</f>
        <v>4</v>
      </c>
      <c r="F32" s="81" t="str">
        <f>IF(D32&gt;0.8,"ดีเยี่ยม",IF(D32&gt;0.6,"ดีมาก",IF(D32&gt;0.4,"ดี",IF(D32&gt;0.2,"พอใช้","ปรับปรุง"))))</f>
        <v>ดีมาก</v>
      </c>
    </row>
    <row r="33" spans="1:6" ht="63">
      <c r="A33" s="62" t="s">
        <v>123</v>
      </c>
      <c r="B33" s="138">
        <v>5</v>
      </c>
      <c r="C33" s="139"/>
      <c r="D33" s="51">
        <f>SUM(D34:D37)</f>
        <v>0</v>
      </c>
      <c r="E33" s="52" t="str">
        <f>IF(D33&gt;4.49,"5",IF(D33&gt;3.74,"4",IF(D33&gt;2.99,"3",IF(D33&gt;2.49,"2","1"))))</f>
        <v>1</v>
      </c>
      <c r="F33" s="53" t="str">
        <f>IF(D33&gt;4.49,"ดีเยี่ยม",IF(D33&gt;3.74,"ดีมาก",IF(D33&gt;2.99,"ดี",IF(D33&gt;2.49,"พอใช้","ปรับปรุง"))))</f>
        <v>ปรับปรุง</v>
      </c>
    </row>
    <row r="34" spans="1:6" ht="23.25">
      <c r="A34" s="55" t="s">
        <v>74</v>
      </c>
      <c r="B34" s="82">
        <v>2</v>
      </c>
      <c r="C34" s="56"/>
      <c r="D34" s="79">
        <f>C34*B34/100</f>
        <v>0</v>
      </c>
      <c r="E34" s="80" t="str">
        <f>IF(D34&gt;1.79,"5",IF(D34&gt;1.49,"4",IF(D34&gt;1.19,"3",IF(D34&gt;0.99,"2","1"))))</f>
        <v>1</v>
      </c>
      <c r="F34" s="81" t="str">
        <f>IF(D34&gt;1.79,"ดีเยี่ยม",IF(D34&gt;1.49,"ดีมาก",IF(D34&gt;1.19,"ดี",IF(D34&gt;0.99,"พอใช้","ปรับปรุง"))))</f>
        <v>ปรับปรุง</v>
      </c>
    </row>
    <row r="35" spans="1:6" ht="42">
      <c r="A35" s="55" t="s">
        <v>75</v>
      </c>
      <c r="B35" s="82">
        <v>1</v>
      </c>
      <c r="C35" s="56"/>
      <c r="D35" s="79">
        <f>C35*B35/100</f>
        <v>0</v>
      </c>
      <c r="E35" s="80" t="str">
        <f>IF(D35&gt;0.89,"5",IF(D35&gt;0.74,"4",IF(D35&gt;0.59,"3",IF(D35&gt;0.49,"2","1"))))</f>
        <v>1</v>
      </c>
      <c r="F35" s="81" t="str">
        <f>IF(D35&gt;0.89,"ดีเยี่ยม",IF(D35&gt;0.74,"ดีมาก",IF(D35&gt;0.59,"ดี",IF(D35&gt;0.49,"พอใช้","ปรับปรุง"))))</f>
        <v>ปรับปรุง</v>
      </c>
    </row>
    <row r="36" spans="1:6" ht="23.25">
      <c r="A36" s="55" t="s">
        <v>76</v>
      </c>
      <c r="B36" s="82">
        <v>1</v>
      </c>
      <c r="C36" s="56"/>
      <c r="D36" s="79">
        <f>C36*B36/100</f>
        <v>0</v>
      </c>
      <c r="E36" s="80" t="str">
        <f>IF(D36&gt;0.89,"5",IF(D36&gt;0.74,"4",IF(D36&gt;0.59,"3",IF(D36&gt;0.49,"2","1"))))</f>
        <v>1</v>
      </c>
      <c r="F36" s="81" t="str">
        <f>IF(D36&gt;0.89,"ดีเยี่ยม",IF(D36&gt;0.74,"ดีมาก",IF(D36&gt;0.59,"ดี",IF(D36&gt;0.49,"พอใช้","ปรับปรุง"))))</f>
        <v>ปรับปรุง</v>
      </c>
    </row>
    <row r="37" spans="1:6" ht="42">
      <c r="A37" s="55" t="s">
        <v>77</v>
      </c>
      <c r="B37" s="82">
        <v>1</v>
      </c>
      <c r="C37" s="56"/>
      <c r="D37" s="79">
        <f>C37*B37/100</f>
        <v>0</v>
      </c>
      <c r="E37" s="80" t="str">
        <f>IF(D37&gt;0.89,"5",IF(D37&gt;0.74,"4",IF(D37&gt;0.59,"3",IF(D37&gt;0.49,"2","1"))))</f>
        <v>1</v>
      </c>
      <c r="F37" s="81" t="str">
        <f>IF(D37&gt;0.89,"ดีเยี่ยม",IF(D37&gt;0.74,"ดีมาก",IF(D37&gt;0.59,"ดี",IF(D37&gt;0.49,"พอใช้","ปรับปรุง"))))</f>
        <v>ปรับปรุง</v>
      </c>
    </row>
    <row r="38" spans="1:6" ht="23.25">
      <c r="A38" s="47" t="s">
        <v>124</v>
      </c>
      <c r="B38" s="153">
        <v>50</v>
      </c>
      <c r="C38" s="154"/>
      <c r="D38" s="71">
        <f>SUM(D39,D49,D56,D60,D67,D71)</f>
        <v>0</v>
      </c>
      <c r="E38" s="48" t="str">
        <f>IF(D38&gt;44.99,"5",IF(D38&gt;37.49,"4",IF(D38&gt;29.99,"3",IF(D38&gt;24.99,"2","1"))))</f>
        <v>1</v>
      </c>
      <c r="F38" s="49" t="str">
        <f>IF(D38&gt;44.99,"ดีเยี่ยม",IF(D38&gt;37.49,"ดีมาก",IF(D38&gt;29.99,"ดี",IF(D38&gt;24.99,"พอใช้","ปรับปรุง"))))</f>
        <v>ปรับปรุง</v>
      </c>
    </row>
    <row r="39" spans="1:6" ht="42">
      <c r="A39" s="62" t="s">
        <v>125</v>
      </c>
      <c r="B39" s="138">
        <v>10</v>
      </c>
      <c r="C39" s="139"/>
      <c r="D39" s="51">
        <f>SUM(D40:D48)</f>
        <v>0</v>
      </c>
      <c r="E39" s="52" t="str">
        <f>IF(D39&gt;8.99,"5",IF(D39&gt;7.49,"4",IF(D39&gt;5.99,"3",IF(D39&gt;4.99,"2","1"))))</f>
        <v>1</v>
      </c>
      <c r="F39" s="53" t="str">
        <f>IF(D39&gt;8.99,"ดีเยี่ยม",IF(D39&gt;7.49,"ดีมาก",IF(D39&gt;5.99,"ดี",IF(D39&gt;4.99,"พอใช้","ปรับปรุง"))))</f>
        <v>ปรับปรุง</v>
      </c>
    </row>
    <row r="40" spans="1:6" ht="63">
      <c r="A40" s="55" t="s">
        <v>78</v>
      </c>
      <c r="B40" s="82">
        <v>1</v>
      </c>
      <c r="C40" s="56"/>
      <c r="D40" s="79">
        <f aca="true" t="shared" si="1" ref="D40:D48">C40*B40/100</f>
        <v>0</v>
      </c>
      <c r="E40" s="80" t="str">
        <f>IF(D40&gt;0.89,"5",IF(D40&gt;0.74,"4",IF(D40&gt;0.59,"3",IF(D40&gt;0.49,"2","1"))))</f>
        <v>1</v>
      </c>
      <c r="F40" s="81" t="str">
        <f>IF(D40&gt;0.89,"ดีเยี่ยม",IF(D40&gt;0.74,"ดีมาก",IF(D40&gt;0.59,"ดี",IF(D40&gt;0.49,"พอใช้","ปรับปรุง"))))</f>
        <v>ปรับปรุง</v>
      </c>
    </row>
    <row r="41" spans="1:6" ht="63">
      <c r="A41" s="65" t="s">
        <v>79</v>
      </c>
      <c r="B41" s="82">
        <v>1</v>
      </c>
      <c r="C41" s="56"/>
      <c r="D41" s="79">
        <f t="shared" si="1"/>
        <v>0</v>
      </c>
      <c r="E41" s="80" t="str">
        <f>IF(D41&gt;0.89,"5",IF(D41&gt;0.74,"4",IF(D41&gt;0.59,"3",IF(D41&gt;0.49,"2","1"))))</f>
        <v>1</v>
      </c>
      <c r="F41" s="81" t="str">
        <f>IF(D41&gt;0.89,"ดีเยี่ยม",IF(D41&gt;0.74,"ดีมาก",IF(D41&gt;0.59,"ดี",IF(D41&gt;0.49,"พอใช้","ปรับปรุง"))))</f>
        <v>ปรับปรุง</v>
      </c>
    </row>
    <row r="42" spans="1:6" ht="63">
      <c r="A42" s="55" t="s">
        <v>80</v>
      </c>
      <c r="B42" s="82">
        <v>2</v>
      </c>
      <c r="C42" s="56"/>
      <c r="D42" s="79">
        <f t="shared" si="1"/>
        <v>0</v>
      </c>
      <c r="E42" s="80" t="str">
        <f>IF(D42&gt;1.79,"5",IF(D42&gt;1.49,"4",IF(D42&gt;1.19,"3",IF(D42&gt;0.99,"2","1"))))</f>
        <v>1</v>
      </c>
      <c r="F42" s="81" t="str">
        <f>IF(D42&gt;1.79,"ดีเยี่ยม",IF(D42&gt;1.49,"ดีมาก",IF(D42&gt;1.19,"ดี",IF(D42&gt;0.99,"พอใช้","ปรับปรุง"))))</f>
        <v>ปรับปรุง</v>
      </c>
    </row>
    <row r="43" spans="1:6" ht="63">
      <c r="A43" s="55" t="s">
        <v>139</v>
      </c>
      <c r="B43" s="82">
        <v>1</v>
      </c>
      <c r="C43" s="56"/>
      <c r="D43" s="79">
        <f t="shared" si="1"/>
        <v>0</v>
      </c>
      <c r="E43" s="80" t="str">
        <f aca="true" t="shared" si="2" ref="E43:E48">IF(D43&gt;0.89,"5",IF(D43&gt;0.74,"4",IF(D43&gt;0.59,"3",IF(D43&gt;0.49,"2","1"))))</f>
        <v>1</v>
      </c>
      <c r="F43" s="81" t="str">
        <f aca="true" t="shared" si="3" ref="F43:F48">IF(D43&gt;0.89,"ดีเยี่ยม",IF(D43&gt;0.74,"ดีมาก",IF(D43&gt;0.59,"ดี",IF(D43&gt;0.49,"พอใช้","ปรับปรุง"))))</f>
        <v>ปรับปรุง</v>
      </c>
    </row>
    <row r="44" spans="1:6" ht="42">
      <c r="A44" s="55" t="s">
        <v>81</v>
      </c>
      <c r="B44" s="82">
        <v>1</v>
      </c>
      <c r="C44" s="56"/>
      <c r="D44" s="79">
        <f t="shared" si="1"/>
        <v>0</v>
      </c>
      <c r="E44" s="80" t="str">
        <f t="shared" si="2"/>
        <v>1</v>
      </c>
      <c r="F44" s="81" t="str">
        <f t="shared" si="3"/>
        <v>ปรับปรุง</v>
      </c>
    </row>
    <row r="45" spans="1:6" ht="63">
      <c r="A45" s="55" t="s">
        <v>82</v>
      </c>
      <c r="B45" s="82">
        <v>1</v>
      </c>
      <c r="C45" s="56"/>
      <c r="D45" s="79">
        <f t="shared" si="1"/>
        <v>0</v>
      </c>
      <c r="E45" s="80" t="str">
        <f t="shared" si="2"/>
        <v>1</v>
      </c>
      <c r="F45" s="81" t="str">
        <f t="shared" si="3"/>
        <v>ปรับปรุง</v>
      </c>
    </row>
    <row r="46" spans="1:6" ht="42">
      <c r="A46" s="55" t="s">
        <v>83</v>
      </c>
      <c r="B46" s="82">
        <v>1</v>
      </c>
      <c r="C46" s="56"/>
      <c r="D46" s="79">
        <f t="shared" si="1"/>
        <v>0</v>
      </c>
      <c r="E46" s="80" t="str">
        <f t="shared" si="2"/>
        <v>1</v>
      </c>
      <c r="F46" s="81" t="str">
        <f t="shared" si="3"/>
        <v>ปรับปรุง</v>
      </c>
    </row>
    <row r="47" spans="1:6" ht="42">
      <c r="A47" s="55" t="s">
        <v>84</v>
      </c>
      <c r="B47" s="82">
        <v>1</v>
      </c>
      <c r="C47" s="56"/>
      <c r="D47" s="79">
        <f t="shared" si="1"/>
        <v>0</v>
      </c>
      <c r="E47" s="80" t="str">
        <f t="shared" si="2"/>
        <v>1</v>
      </c>
      <c r="F47" s="81" t="str">
        <f t="shared" si="3"/>
        <v>ปรับปรุง</v>
      </c>
    </row>
    <row r="48" spans="1:6" ht="42">
      <c r="A48" s="55" t="s">
        <v>85</v>
      </c>
      <c r="B48" s="82">
        <v>1</v>
      </c>
      <c r="C48" s="56"/>
      <c r="D48" s="79">
        <f t="shared" si="1"/>
        <v>0</v>
      </c>
      <c r="E48" s="80" t="str">
        <f t="shared" si="2"/>
        <v>1</v>
      </c>
      <c r="F48" s="81" t="str">
        <f t="shared" si="3"/>
        <v>ปรับปรุง</v>
      </c>
    </row>
    <row r="49" spans="1:6" ht="42">
      <c r="A49" s="62" t="s">
        <v>126</v>
      </c>
      <c r="B49" s="138">
        <v>10</v>
      </c>
      <c r="C49" s="139"/>
      <c r="D49" s="72">
        <f>SUM(D50:D55)</f>
        <v>0</v>
      </c>
      <c r="E49" s="3" t="str">
        <f>IF(D49&gt;8.99,"5",IF(D49&gt;7.49,"4",IF(D49&gt;5.99,"3",IF(D49&gt;4.99,"2","1"))))</f>
        <v>1</v>
      </c>
      <c r="F49" s="4" t="str">
        <f>IF(D49&gt;8.99,"ดีเยี่ยม",IF(D49&gt;7.49,"ดีมาก",IF(D49&gt;5.99,"ดี",IF(D49&gt;4.99,"พอใช้","ปรับปรุง"))))</f>
        <v>ปรับปรุง</v>
      </c>
    </row>
    <row r="50" spans="1:6" ht="42">
      <c r="A50" s="55" t="s">
        <v>138</v>
      </c>
      <c r="B50" s="82">
        <v>1</v>
      </c>
      <c r="C50" s="63"/>
      <c r="D50" s="79">
        <f aca="true" t="shared" si="4" ref="D50:D55">C50*B50/5</f>
        <v>0</v>
      </c>
      <c r="E50" s="80" t="str">
        <f>IF(D50&gt;0.8,"5",IF(D50&gt;0.6,"4",IF(D50&gt;0.4,"3",IF(D50&gt;0.2,"2","1"))))</f>
        <v>1</v>
      </c>
      <c r="F50" s="81" t="str">
        <f>IF(D50&gt;0.8,"ดีเยี่ยม",IF(D50&gt;0.6,"ดีมาก",IF(D50&gt;0.4,"ดี",IF(D50&gt;0.2,"พอใช้","ปรับปรุง"))))</f>
        <v>ปรับปรุง</v>
      </c>
    </row>
    <row r="51" spans="1:6" ht="63">
      <c r="A51" s="55" t="s">
        <v>86</v>
      </c>
      <c r="B51" s="82">
        <v>2</v>
      </c>
      <c r="C51" s="63"/>
      <c r="D51" s="79">
        <f t="shared" si="4"/>
        <v>0</v>
      </c>
      <c r="E51" s="80" t="str">
        <f>IF(D51&gt;1.6,"5",IF(D51&gt;1.2,"4",IF(D51&gt;0.8,"3",IF(D51&gt;0.4,"2","1"))))</f>
        <v>1</v>
      </c>
      <c r="F51" s="81" t="str">
        <f>IF(D51&gt;1.79,"ดีเยี่ยม",IF(D51&gt;1.49,"ดีมาก",IF(D51&gt;1.19,"ดี",IF(D51&gt;0.99,"พอใช้","ปรับปรุง"))))</f>
        <v>ปรับปรุง</v>
      </c>
    </row>
    <row r="52" spans="1:6" ht="42">
      <c r="A52" s="55" t="s">
        <v>87</v>
      </c>
      <c r="B52" s="82">
        <v>2</v>
      </c>
      <c r="C52" s="63"/>
      <c r="D52" s="79">
        <f t="shared" si="4"/>
        <v>0</v>
      </c>
      <c r="E52" s="80" t="str">
        <f>IF(D52&gt;1.6,"5",IF(D52&gt;1.2,"4",IF(D52&gt;0.8,"3",IF(D52&gt;0.4,"2","1"))))</f>
        <v>1</v>
      </c>
      <c r="F52" s="81" t="str">
        <f>IF(D52&gt;1.79,"ดีเยี่ยม",IF(D52&gt;1.49,"ดีมาก",IF(D52&gt;1.19,"ดี",IF(D52&gt;0.99,"พอใช้","ปรับปรุง"))))</f>
        <v>ปรับปรุง</v>
      </c>
    </row>
    <row r="53" spans="1:6" ht="42">
      <c r="A53" s="55" t="s">
        <v>88</v>
      </c>
      <c r="B53" s="82">
        <v>2</v>
      </c>
      <c r="C53" s="63"/>
      <c r="D53" s="79">
        <f t="shared" si="4"/>
        <v>0</v>
      </c>
      <c r="E53" s="80" t="str">
        <f>IF(D53&gt;1.6,"5",IF(D53&gt;1.2,"4",IF(D53&gt;0.8,"3",IF(D53&gt;0.4,"2","1"))))</f>
        <v>1</v>
      </c>
      <c r="F53" s="81" t="str">
        <f>IF(D53&gt;1.79,"ดีเยี่ยม",IF(D53&gt;1.49,"ดีมาก",IF(D53&gt;1.19,"ดี",IF(D53&gt;0.99,"พอใช้","ปรับปรุง"))))</f>
        <v>ปรับปรุง</v>
      </c>
    </row>
    <row r="54" spans="1:6" ht="42">
      <c r="A54" s="55" t="s">
        <v>89</v>
      </c>
      <c r="B54" s="82">
        <v>1</v>
      </c>
      <c r="C54" s="63"/>
      <c r="D54" s="79">
        <f t="shared" si="4"/>
        <v>0</v>
      </c>
      <c r="E54" s="80" t="str">
        <f>IF(D54&gt;0.8,"5",IF(D54&gt;0.6,"4",IF(D54&gt;0.4,"3",IF(D54&gt;0.2,"2","1"))))</f>
        <v>1</v>
      </c>
      <c r="F54" s="81" t="str">
        <f>IF(D54&gt;0.8,"ดีเยี่ยม",IF(D54&gt;0.6,"ดีมาก",IF(D54&gt;0.4,"ดี",IF(D54&gt;0.2,"พอใช้","ปรับปรุง"))))</f>
        <v>ปรับปรุง</v>
      </c>
    </row>
    <row r="55" spans="1:6" ht="42">
      <c r="A55" s="55" t="s">
        <v>90</v>
      </c>
      <c r="B55" s="82">
        <v>2</v>
      </c>
      <c r="C55" s="63"/>
      <c r="D55" s="79">
        <f t="shared" si="4"/>
        <v>0</v>
      </c>
      <c r="E55" s="80" t="str">
        <f>IF(D55&gt;1.6,"5",IF(D55&gt;1.2,"4",IF(D55&gt;0.8,"3",IF(D55&gt;0.4,"2","1"))))</f>
        <v>1</v>
      </c>
      <c r="F55" s="81" t="str">
        <f>IF(D55&gt;1.79,"ดีเยี่ยม",IF(D55&gt;1.49,"ดีมาก",IF(D55&gt;1.19,"ดี",IF(D55&gt;0.99,"พอใช้","ปรับปรุง"))))</f>
        <v>ปรับปรุง</v>
      </c>
    </row>
    <row r="56" spans="1:6" ht="63">
      <c r="A56" s="62" t="s">
        <v>127</v>
      </c>
      <c r="B56" s="138">
        <v>5</v>
      </c>
      <c r="C56" s="139"/>
      <c r="D56" s="64">
        <f>SUM(D57:D59)</f>
        <v>0</v>
      </c>
      <c r="E56" s="52" t="str">
        <f>IF(D56&gt;4.49,"5",IF(D56&gt;3.74,"4",IF(D56&gt;2.99,"3",IF(D56&gt;2.49,"2","1"))))</f>
        <v>1</v>
      </c>
      <c r="F56" s="53" t="str">
        <f>IF(D56&gt;4.49,"ดีเยี่ยม",IF(D56&gt;3.74,"ดีมาก",IF(D56&gt;2.99,"ดี",IF(D56&gt;2.49,"พอใช้","ปรับปรุง"))))</f>
        <v>ปรับปรุง</v>
      </c>
    </row>
    <row r="57" spans="1:6" ht="42">
      <c r="A57" s="55" t="s">
        <v>91</v>
      </c>
      <c r="B57" s="82">
        <v>2</v>
      </c>
      <c r="C57" s="63"/>
      <c r="D57" s="79">
        <f aca="true" t="shared" si="5" ref="D57:D77">C57*B57/5</f>
        <v>0</v>
      </c>
      <c r="E57" s="80" t="str">
        <f>IF(D57&gt;1.6,"5",IF(D57&gt;1.2,"4",IF(D57&gt;0.8,"3",IF(D57&gt;0.4,"2","1"))))</f>
        <v>1</v>
      </c>
      <c r="F57" s="81" t="str">
        <f>IF(D57&gt;1.79,"ดีเยี่ยม",IF(D57&gt;1.49,"ดีมาก",IF(D57&gt;1.19,"ดี",IF(D57&gt;0.99,"พอใช้","ปรับปรุง"))))</f>
        <v>ปรับปรุง</v>
      </c>
    </row>
    <row r="58" spans="1:6" ht="63">
      <c r="A58" s="55" t="s">
        <v>92</v>
      </c>
      <c r="B58" s="82">
        <v>1</v>
      </c>
      <c r="C58" s="63"/>
      <c r="D58" s="79">
        <f t="shared" si="5"/>
        <v>0</v>
      </c>
      <c r="E58" s="80" t="str">
        <f>IF(D58&gt;0.8,"5",IF(D58&gt;0.6,"4",IF(D58&gt;0.4,"3",IF(D58&gt;0.2,"2","1"))))</f>
        <v>1</v>
      </c>
      <c r="F58" s="81" t="str">
        <f>IF(D58&gt;0.8,"ดีเยี่ยม",IF(D58&gt;0.6,"ดีมาก",IF(D58&gt;0.4,"ดี",IF(D58&gt;0.2,"พอใช้","ปรับปรุง"))))</f>
        <v>ปรับปรุง</v>
      </c>
    </row>
    <row r="59" spans="1:6" ht="42">
      <c r="A59" s="55" t="s">
        <v>93</v>
      </c>
      <c r="B59" s="82">
        <v>2</v>
      </c>
      <c r="C59" s="63"/>
      <c r="D59" s="79">
        <f t="shared" si="5"/>
        <v>0</v>
      </c>
      <c r="E59" s="80" t="str">
        <f>IF(D59&gt;1.6,"5",IF(D59&gt;1.2,"4",IF(D59&gt;0.8,"3",IF(D59&gt;0.4,"2","1"))))</f>
        <v>1</v>
      </c>
      <c r="F59" s="81" t="str">
        <f>IF(D59&gt;1.79,"ดีเยี่ยม",IF(D59&gt;1.49,"ดีมาก",IF(D59&gt;1.19,"ดี",IF(D59&gt;0.99,"พอใช้","ปรับปรุง"))))</f>
        <v>ปรับปรุง</v>
      </c>
    </row>
    <row r="60" spans="1:6" ht="63">
      <c r="A60" s="62" t="s">
        <v>128</v>
      </c>
      <c r="B60" s="138">
        <v>10</v>
      </c>
      <c r="C60" s="139"/>
      <c r="D60" s="51">
        <f>SUM(D61:D66)</f>
        <v>0</v>
      </c>
      <c r="E60" s="52" t="str">
        <f>IF(D60&gt;8.99,"5",IF(D60&gt;7.49,"4",IF(D60&gt;5.99,"3",IF(D60&gt;4.99,"2","1"))))</f>
        <v>1</v>
      </c>
      <c r="F60" s="53" t="str">
        <f>IF(D60&gt;8.99,"ดีเยี่ยม",IF(D60&gt;7.49,"ดีมาก",IF(D60&gt;5.99,"ดี",IF(D60&gt;4.99,"พอใช้","ปรับปรุง"))))</f>
        <v>ปรับปรุง</v>
      </c>
    </row>
    <row r="61" spans="1:6" ht="42">
      <c r="A61" s="55" t="s">
        <v>94</v>
      </c>
      <c r="B61" s="82">
        <v>2</v>
      </c>
      <c r="C61" s="63"/>
      <c r="D61" s="79">
        <f>C61*B61/5</f>
        <v>0</v>
      </c>
      <c r="E61" s="80" t="str">
        <f>IF(D61&gt;1.6,"5",IF(D61&gt;1.2,"4",IF(D61&gt;0.8,"3",IF(D61&gt;0.4,"2","1"))))</f>
        <v>1</v>
      </c>
      <c r="F61" s="81" t="str">
        <f>IF(D61&gt;1.79,"ดีเยี่ยม",IF(D61&gt;1.49,"ดีมาก",IF(D61&gt;1.19,"ดี",IF(D61&gt;0.99,"พอใช้","ปรับปรุง"))))</f>
        <v>ปรับปรุง</v>
      </c>
    </row>
    <row r="62" spans="1:6" ht="42">
      <c r="A62" s="55" t="s">
        <v>95</v>
      </c>
      <c r="B62" s="82">
        <v>2</v>
      </c>
      <c r="C62" s="63"/>
      <c r="D62" s="79">
        <f t="shared" si="5"/>
        <v>0</v>
      </c>
      <c r="E62" s="80" t="str">
        <f>IF(D62&gt;1.6,"5",IF(D62&gt;1.2,"4",IF(D62&gt;0.8,"3",IF(D62&gt;0.4,"2","1"))))</f>
        <v>1</v>
      </c>
      <c r="F62" s="81" t="str">
        <f>IF(D62&gt;1.79,"ดีเยี่ยม",IF(D62&gt;1.49,"ดีมาก",IF(D62&gt;1.19,"ดี",IF(D62&gt;0.99,"พอใช้","ปรับปรุง"))))</f>
        <v>ปรับปรุง</v>
      </c>
    </row>
    <row r="63" spans="1:6" ht="63">
      <c r="A63" s="55" t="s">
        <v>96</v>
      </c>
      <c r="B63" s="82">
        <v>1</v>
      </c>
      <c r="C63" s="63"/>
      <c r="D63" s="79">
        <f t="shared" si="5"/>
        <v>0</v>
      </c>
      <c r="E63" s="80" t="str">
        <f>IF(D63&gt;0.8,"5",IF(D63&gt;0.6,"4",IF(D63&gt;0.4,"3",IF(D63&gt;0.2,"2","1"))))</f>
        <v>1</v>
      </c>
      <c r="F63" s="81" t="str">
        <f>IF(D63&gt;0.8,"ดีเยี่ยม",IF(D63&gt;0.6,"ดีมาก",IF(D63&gt;0.4,"ดี",IF(D63&gt;0.2,"พอใช้","ปรับปรุง"))))</f>
        <v>ปรับปรุง</v>
      </c>
    </row>
    <row r="64" spans="1:6" ht="42">
      <c r="A64" s="55" t="s">
        <v>97</v>
      </c>
      <c r="B64" s="82">
        <v>1</v>
      </c>
      <c r="C64" s="63"/>
      <c r="D64" s="79">
        <f t="shared" si="5"/>
        <v>0</v>
      </c>
      <c r="E64" s="80" t="str">
        <f>IF(D64&gt;0.8,"5",IF(D64&gt;0.6,"4",IF(D64&gt;0.4,"3",IF(D64&gt;0.2,"2","1"))))</f>
        <v>1</v>
      </c>
      <c r="F64" s="81" t="str">
        <f>IF(D64&gt;0.8,"ดีเยี่ยม",IF(D64&gt;0.6,"ดีมาก",IF(D64&gt;0.4,"ดี",IF(D64&gt;0.2,"พอใช้","ปรับปรุง"))))</f>
        <v>ปรับปรุง</v>
      </c>
    </row>
    <row r="65" spans="1:6" ht="42">
      <c r="A65" s="55" t="s">
        <v>98</v>
      </c>
      <c r="B65" s="82">
        <v>2</v>
      </c>
      <c r="C65" s="63"/>
      <c r="D65" s="79">
        <f t="shared" si="5"/>
        <v>0</v>
      </c>
      <c r="E65" s="80" t="str">
        <f>IF(D65&gt;1.6,"5",IF(D65&gt;1.2,"4",IF(D65&gt;0.8,"3",IF(D65&gt;0.4,"2","1"))))</f>
        <v>1</v>
      </c>
      <c r="F65" s="81" t="str">
        <f>IF(D65&gt;1.79,"ดีเยี่ยม",IF(D65&gt;1.49,"ดีมาก",IF(D65&gt;1.19,"ดี",IF(D65&gt;0.99,"พอใช้","ปรับปรุง"))))</f>
        <v>ปรับปรุง</v>
      </c>
    </row>
    <row r="66" spans="1:6" ht="42">
      <c r="A66" s="55" t="s">
        <v>99</v>
      </c>
      <c r="B66" s="82">
        <v>2</v>
      </c>
      <c r="C66" s="63"/>
      <c r="D66" s="79">
        <f t="shared" si="5"/>
        <v>0</v>
      </c>
      <c r="E66" s="80" t="str">
        <f>IF(D66&gt;1.6,"5",IF(D66&gt;1.2,"4",IF(D66&gt;0.8,"3",IF(D66&gt;0.4,"2","1"))))</f>
        <v>1</v>
      </c>
      <c r="F66" s="81" t="str">
        <f>IF(D66&gt;1.79,"ดีเยี่ยม",IF(D66&gt;1.49,"ดีมาก",IF(D66&gt;1.19,"ดี",IF(D66&gt;0.99,"พอใช้","ปรับปรุง"))))</f>
        <v>ปรับปรุง</v>
      </c>
    </row>
    <row r="67" spans="1:6" ht="42">
      <c r="A67" s="62" t="s">
        <v>129</v>
      </c>
      <c r="B67" s="138">
        <v>10</v>
      </c>
      <c r="C67" s="139"/>
      <c r="D67" s="51">
        <f>SUM(D68:D70)</f>
        <v>0</v>
      </c>
      <c r="E67" s="52" t="str">
        <f>IF(D67&gt;8.99,"5",IF(D67&gt;7.49,"4",IF(D67&gt;5.99,"3",IF(D67&gt;4.99,"2","1"))))</f>
        <v>1</v>
      </c>
      <c r="F67" s="53" t="str">
        <f>IF(D67&gt;8.99,"ดีเยี่ยม",IF(D67&gt;7.49,"ดีมาก",IF(D67&gt;5.99,"ดี",IF(D67&gt;4.99,"พอใช้","ปรับปรุง"))))</f>
        <v>ปรับปรุง</v>
      </c>
    </row>
    <row r="68" spans="1:6" ht="84">
      <c r="A68" s="55" t="s">
        <v>141</v>
      </c>
      <c r="B68" s="82">
        <v>4</v>
      </c>
      <c r="C68" s="63"/>
      <c r="D68" s="79">
        <f t="shared" si="5"/>
        <v>0</v>
      </c>
      <c r="E68" s="80" t="str">
        <f>IF(D68&gt;3.2,"5",IF(D68&gt;2.4,"4",IF(D68&gt;1.6,"3",IF(D68&gt;0.8,"2","1"))))</f>
        <v>1</v>
      </c>
      <c r="F68" s="81" t="str">
        <f>IF(D68&gt;3.2,"ดีเยี่ยม",IF(D68&gt;2.4,"ดีมาก",IF(D68&gt;1.6,"ดี",IF(D68&gt;0.8,"พอใช้","ปรับปรุง"))))</f>
        <v>ปรับปรุง</v>
      </c>
    </row>
    <row r="69" spans="1:6" ht="42">
      <c r="A69" s="55" t="s">
        <v>100</v>
      </c>
      <c r="B69" s="82">
        <v>3</v>
      </c>
      <c r="C69" s="63"/>
      <c r="D69" s="79">
        <f t="shared" si="5"/>
        <v>0</v>
      </c>
      <c r="E69" s="80" t="str">
        <f>IF(D69&gt;2.4,"5",IF(D69&gt;1.8,"4",IF(D69&gt;1.2,"3",IF(D69&gt;0.6,"2","1"))))</f>
        <v>1</v>
      </c>
      <c r="F69" s="81" t="str">
        <f>IF(D69&gt;2.4,"ดีเยี่ยม",IF(D69&gt;1.8,"ดีมาก",IF(D69&gt;1.2,"ดี",IF(D69&gt;0.6,"พอใช้","ปรับปรุง"))))</f>
        <v>ปรับปรุง</v>
      </c>
    </row>
    <row r="70" spans="1:6" ht="63">
      <c r="A70" s="55" t="s">
        <v>101</v>
      </c>
      <c r="B70" s="82">
        <v>3</v>
      </c>
      <c r="C70" s="63"/>
      <c r="D70" s="79">
        <f t="shared" si="5"/>
        <v>0</v>
      </c>
      <c r="E70" s="80" t="str">
        <f>IF(D70&gt;2.4,"5",IF(D70&gt;1.8,"4",IF(D70&gt;1.2,"3",IF(D70&gt;0.6,"2","1"))))</f>
        <v>1</v>
      </c>
      <c r="F70" s="81" t="str">
        <f>IF(D70&gt;2.4,"ดีเยี่ยม",IF(D70&gt;1.8,"ดีมาก",IF(D70&gt;1.2,"ดี",IF(D70&gt;0.6,"พอใช้","ปรับปรุง"))))</f>
        <v>ปรับปรุง</v>
      </c>
    </row>
    <row r="71" spans="1:6" ht="42">
      <c r="A71" s="62" t="s">
        <v>130</v>
      </c>
      <c r="B71" s="138">
        <v>5</v>
      </c>
      <c r="C71" s="139"/>
      <c r="D71" s="51">
        <f>SUM(D72:D77)</f>
        <v>0</v>
      </c>
      <c r="E71" s="52" t="str">
        <f>IF(D71&gt;4.49,"5",IF(D71&gt;3.74,"4",IF(D71&gt;2.99,"3",IF(D71&gt;2.49,"2","1"))))</f>
        <v>1</v>
      </c>
      <c r="F71" s="53" t="str">
        <f>IF(D71&gt;4.49,"ดีเยี่ยม",IF(D71&gt;3.74,"ดีมาก",IF(D71&gt;2.99,"ดี",IF(D71&gt;2.49,"พอใช้","ปรับปรุง"))))</f>
        <v>ปรับปรุง</v>
      </c>
    </row>
    <row r="72" spans="1:6" ht="23.25">
      <c r="A72" s="55" t="s">
        <v>102</v>
      </c>
      <c r="B72" s="82">
        <v>1</v>
      </c>
      <c r="C72" s="63"/>
      <c r="D72" s="79">
        <f t="shared" si="5"/>
        <v>0</v>
      </c>
      <c r="E72" s="80" t="str">
        <f>IF(D72&gt;0.8,"5",IF(D72&gt;0.6,"4",IF(D72&gt;0.4,"3",IF(D72&gt;0.2,"2","1"))))</f>
        <v>1</v>
      </c>
      <c r="F72" s="81" t="str">
        <f>IF(D72&gt;0.8,"ดีเยี่ยม",IF(D72&gt;0.6,"ดีมาก",IF(D72&gt;0.4,"ดี",IF(D72&gt;0.2,"พอใช้","ปรับปรุง"))))</f>
        <v>ปรับปรุง</v>
      </c>
    </row>
    <row r="73" spans="1:6" ht="63">
      <c r="A73" s="55" t="s">
        <v>103</v>
      </c>
      <c r="B73" s="82">
        <v>1</v>
      </c>
      <c r="C73" s="63"/>
      <c r="D73" s="79">
        <f t="shared" si="5"/>
        <v>0</v>
      </c>
      <c r="E73" s="80" t="str">
        <f>IF(D73&gt;0.8,"5",IF(D73&gt;0.6,"4",IF(D73&gt;0.4,"3",IF(D73&gt;0.2,"2","1"))))</f>
        <v>1</v>
      </c>
      <c r="F73" s="81" t="str">
        <f>IF(D73&gt;0.8,"ดีเยี่ยม",IF(D73&gt;0.6,"ดีมาก",IF(D73&gt;0.4,"ดี",IF(D73&gt;0.2,"พอใช้","ปรับปรุง"))))</f>
        <v>ปรับปรุง</v>
      </c>
    </row>
    <row r="74" spans="1:6" ht="42">
      <c r="A74" s="55" t="s">
        <v>104</v>
      </c>
      <c r="B74" s="82">
        <v>1</v>
      </c>
      <c r="C74" s="63"/>
      <c r="D74" s="79">
        <f t="shared" si="5"/>
        <v>0</v>
      </c>
      <c r="E74" s="80" t="str">
        <f>IF(D74&gt;0.8,"5",IF(D74&gt;0.6,"4",IF(D74&gt;0.4,"3",IF(D74&gt;0.2,"2","1"))))</f>
        <v>1</v>
      </c>
      <c r="F74" s="81" t="str">
        <f>IF(D74&gt;0.8,"ดีเยี่ยม",IF(D74&gt;0.6,"ดีมาก",IF(D74&gt;0.4,"ดี",IF(D74&gt;0.2,"พอใช้","ปรับปรุง"))))</f>
        <v>ปรับปรุง</v>
      </c>
    </row>
    <row r="75" spans="1:6" ht="42">
      <c r="A75" s="55" t="s">
        <v>105</v>
      </c>
      <c r="B75" s="84">
        <v>0.5</v>
      </c>
      <c r="C75" s="63"/>
      <c r="D75" s="79">
        <f t="shared" si="5"/>
        <v>0</v>
      </c>
      <c r="E75" s="80" t="str">
        <f>IF(D75&gt;0.4,"5",IF(D75&gt;0.3,"4",IF(D75&gt;0.2,"3",IF(D75&gt;0.1,"2","1"))))</f>
        <v>1</v>
      </c>
      <c r="F75" s="81" t="str">
        <f>IF(D75&gt;0.4,"ดีเยี่ยม",IF(D75&gt;0.3,"ดีมาก",IF(D75&gt;0.2,"ดี",IF(D75&gt;0.1,"พอใช้","ปรับปรุง"))))</f>
        <v>ปรับปรุง</v>
      </c>
    </row>
    <row r="76" spans="1:6" ht="63">
      <c r="A76" s="65" t="s">
        <v>157</v>
      </c>
      <c r="B76" s="84">
        <v>0.5</v>
      </c>
      <c r="C76" s="63"/>
      <c r="D76" s="79">
        <f t="shared" si="5"/>
        <v>0</v>
      </c>
      <c r="E76" s="80" t="str">
        <f>IF(D76&gt;0.4,"5",IF(D76&gt;0.3,"4",IF(D76&gt;0.2,"3",IF(D76&gt;0.1,"2","1"))))</f>
        <v>1</v>
      </c>
      <c r="F76" s="81" t="str">
        <f>IF(D76&gt;0.4,"ดีเยี่ยม",IF(D76&gt;0.3,"ดีมาก",IF(D76&gt;0.2,"ดี",IF(D76&gt;0.1,"พอใช้","ปรับปรุง"))))</f>
        <v>ปรับปรุง</v>
      </c>
    </row>
    <row r="77" spans="1:6" ht="42">
      <c r="A77" s="55" t="s">
        <v>106</v>
      </c>
      <c r="B77" s="82">
        <v>1</v>
      </c>
      <c r="C77" s="63"/>
      <c r="D77" s="79">
        <f t="shared" si="5"/>
        <v>0</v>
      </c>
      <c r="E77" s="80" t="str">
        <f>IF(D77&gt;0.8,"5",IF(D77&gt;0.6,"4",IF(D77&gt;0.4,"3",IF(D77&gt;0.2,"2","1"))))</f>
        <v>1</v>
      </c>
      <c r="F77" s="81" t="str">
        <f>IF(D77&gt;0.8,"ดีเยี่ยม",IF(D77&gt;0.6,"ดีมาก",IF(D77&gt;0.4,"ดี",IF(D77&gt;0.2,"พอใช้","ปรับปรุง"))))</f>
        <v>ปรับปรุง</v>
      </c>
    </row>
    <row r="78" spans="1:6" ht="23.25">
      <c r="A78" s="47" t="s">
        <v>131</v>
      </c>
      <c r="B78" s="153">
        <v>10</v>
      </c>
      <c r="C78" s="154"/>
      <c r="D78" s="71">
        <f>SUM(D80:D81)</f>
        <v>0</v>
      </c>
      <c r="E78" s="48" t="str">
        <f>IF(D78&gt;8.99,"5",IF(D78&gt;7.49,"4",IF(D78&gt;5.99,"3",IF(D78&gt;4.99,"2","1"))))</f>
        <v>1</v>
      </c>
      <c r="F78" s="49" t="str">
        <f>IF(D78&gt;8.99,"ดีเยี่ยม",IF(D78&gt;7.49,"ดีมาก",IF(D78&gt;5.99,"ดี",IF(D78&gt;4.99,"พอใช้","ปรับปรุง"))))</f>
        <v>ปรับปรุง</v>
      </c>
    </row>
    <row r="79" spans="1:6" ht="42">
      <c r="A79" s="62" t="s">
        <v>132</v>
      </c>
      <c r="B79" s="138">
        <v>10</v>
      </c>
      <c r="C79" s="139"/>
      <c r="D79" s="51">
        <f>SUM(D80:D81)</f>
        <v>0</v>
      </c>
      <c r="E79" s="52" t="str">
        <f>IF(D79&gt;8.99,"5",IF(D79&gt;7.49,"4",IF(D79&gt;5.99,"3",IF(D79&gt;4.99,"2","1"))))</f>
        <v>1</v>
      </c>
      <c r="F79" s="53" t="str">
        <f>IF(D79&gt;8.99,"ดีเยี่ยม",IF(D79&gt;7.49,"ดีมาก",IF(D79&gt;5.99,"ดี",IF(D79&gt;4.99,"พอใช้","ปรับปรุง"))))</f>
        <v>ปรับปรุง</v>
      </c>
    </row>
    <row r="80" spans="1:6" ht="105">
      <c r="A80" s="55" t="s">
        <v>107</v>
      </c>
      <c r="B80" s="82">
        <v>5</v>
      </c>
      <c r="C80" s="63"/>
      <c r="D80" s="79">
        <f>C80*B80/5</f>
        <v>0</v>
      </c>
      <c r="E80" s="80" t="str">
        <f>IF(D80&gt;4,"5",IF(D80&gt;3,"4",IF(D80&gt;2,"3",IF(D80&gt;1,"2","1"))))</f>
        <v>1</v>
      </c>
      <c r="F80" s="81" t="str">
        <f>IF(D80&gt;4,"ดีเยี่ยม",IF(D80&gt;3,"ดีมาก",IF(D80&gt;2,"ดี",IF(D80&gt;1,"พอใช้","ปรับปรุง"))))</f>
        <v>ปรับปรุง</v>
      </c>
    </row>
    <row r="81" spans="1:6" ht="63">
      <c r="A81" s="55" t="s">
        <v>108</v>
      </c>
      <c r="B81" s="82">
        <v>5</v>
      </c>
      <c r="C81" s="63"/>
      <c r="D81" s="79">
        <f>C81*B81/5</f>
        <v>0</v>
      </c>
      <c r="E81" s="80" t="str">
        <f>IF(D81&gt;4,"5",IF(D81&gt;3,"4",IF(D81&gt;2,"3",IF(D81&gt;1,"2","1"))))</f>
        <v>1</v>
      </c>
      <c r="F81" s="81" t="str">
        <f>IF(D81&gt;4,"ดีเยี่ยม",IF(D81&gt;3,"ดีมาก",IF(D81&gt;2,"ดี",IF(D81&gt;1,"พอใช้","ปรับปรุง"))))</f>
        <v>ปรับปรุง</v>
      </c>
    </row>
    <row r="82" spans="1:6" ht="29.25" customHeight="1">
      <c r="A82" s="47" t="s">
        <v>133</v>
      </c>
      <c r="B82" s="153">
        <v>5</v>
      </c>
      <c r="C82" s="154"/>
      <c r="D82" s="71">
        <f>SUM(D84:D85)</f>
        <v>0</v>
      </c>
      <c r="E82" s="48" t="str">
        <f>IF(D82&gt;4.49,"5",IF(D82&gt;3.74,"4",IF(D82&gt;2.99,"3",IF(D82&gt;2.49,"2","1"))))</f>
        <v>1</v>
      </c>
      <c r="F82" s="49" t="str">
        <f>IF(D82&gt;4.49,"ดีเยี่ยม",IF(D82&gt;3.74,"ดีมาก",IF(D82&gt;2.99,"ดี",IF(D82&gt;2.49,"พอใช้","ปรับปรุง"))))</f>
        <v>ปรับปรุง</v>
      </c>
    </row>
    <row r="83" spans="1:6" ht="42">
      <c r="A83" s="62" t="s">
        <v>134</v>
      </c>
      <c r="B83" s="138">
        <v>5</v>
      </c>
      <c r="C83" s="139"/>
      <c r="D83" s="51">
        <f>SUM(D84:D85)</f>
        <v>0</v>
      </c>
      <c r="E83" s="52" t="str">
        <f>IF(D83&gt;4.49,"5",IF(D83&gt;3.74,"4",IF(D83&gt;2.99,"3",IF(D83&gt;2.49,"2","1"))))</f>
        <v>1</v>
      </c>
      <c r="F83" s="53" t="str">
        <f>IF(D83&gt;4.49,"ดีเยี่ยม",IF(D83&gt;3.74,"ดีมาก",IF(D83&gt;2.99,"ดี",IF(D83&gt;2.49,"พอใช้","ปรับปรุง"))))</f>
        <v>ปรับปรุง</v>
      </c>
    </row>
    <row r="84" spans="1:6" ht="63">
      <c r="A84" s="55" t="s">
        <v>109</v>
      </c>
      <c r="B84" s="82">
        <v>3</v>
      </c>
      <c r="C84" s="63"/>
      <c r="D84" s="79">
        <f aca="true" t="shared" si="6" ref="D84:D89">C84*B84/5</f>
        <v>0</v>
      </c>
      <c r="E84" s="80" t="str">
        <f>IF(D84&gt;2.4,"5",IF(D84&gt;1.8,"4",IF(D84&gt;1.2,"3",IF(D84&gt;0.6,"2","1"))))</f>
        <v>1</v>
      </c>
      <c r="F84" s="81" t="str">
        <f>IF(D84&gt;2.4,"ดีเยี่ยม",IF(D84&gt;1.8,"ดีมาก",IF(D84&gt;1.2,"ดี",IF(D84&gt;0.6,"พอใช้","ปรับปรุง"))))</f>
        <v>ปรับปรุง</v>
      </c>
    </row>
    <row r="85" spans="1:6" ht="42">
      <c r="A85" s="55" t="s">
        <v>110</v>
      </c>
      <c r="B85" s="82">
        <v>2</v>
      </c>
      <c r="C85" s="63"/>
      <c r="D85" s="79">
        <f t="shared" si="6"/>
        <v>0</v>
      </c>
      <c r="E85" s="80" t="str">
        <f>IF(D85&gt;1.6,"5",IF(D85&gt;1.2,"4",IF(D85&gt;0.8,"3",IF(D85&gt;0.4,"2","1"))))</f>
        <v>1</v>
      </c>
      <c r="F85" s="81" t="str">
        <f>IF(D85&gt;1.79,"ดีเยี่ยม",IF(D85&gt;1.49,"ดีมาก",IF(D85&gt;1.19,"ดี",IF(D85&gt;0.99,"พอใช้","ปรับปรุง"))))</f>
        <v>ปรับปรุง</v>
      </c>
    </row>
    <row r="86" spans="1:6" ht="23.25">
      <c r="A86" s="47" t="s">
        <v>135</v>
      </c>
      <c r="B86" s="153">
        <v>5</v>
      </c>
      <c r="C86" s="154"/>
      <c r="D86" s="71">
        <f>SUM(D88:D89)</f>
        <v>0</v>
      </c>
      <c r="E86" s="48" t="str">
        <f>IF(D86&gt;4.49,"5",IF(D86&gt;3.74,"4",IF(D86&gt;2.99,"3",IF(D86&gt;2.49,"2","1"))))</f>
        <v>1</v>
      </c>
      <c r="F86" s="49" t="str">
        <f>IF(D86&gt;4.49,"ดีเยี่ยม",IF(D86&gt;3.74,"ดีมาก",IF(D86&gt;2.99,"ดี",IF(D86&gt;2.49,"พอใช้","ปรับปรุง"))))</f>
        <v>ปรับปรุง</v>
      </c>
    </row>
    <row r="87" spans="1:6" ht="63">
      <c r="A87" s="62" t="s">
        <v>136</v>
      </c>
      <c r="B87" s="138">
        <v>5</v>
      </c>
      <c r="C87" s="139"/>
      <c r="D87" s="51">
        <f>SUM(D88:D89)</f>
        <v>0</v>
      </c>
      <c r="E87" s="52" t="str">
        <f>IF(D87&gt;4.49,"5",IF(D87&gt;3.74,"4",IF(D87&gt;2.99,"3",IF(D87&gt;2.49,"2","1"))))</f>
        <v>1</v>
      </c>
      <c r="F87" s="53" t="str">
        <f>IF(D87&gt;4.49,"ดีเยี่ยม",IF(D87&gt;3.74,"ดีมาก",IF(D87&gt;2.99,"ดี",IF(D87&gt;2.49,"พอใช้","ปรับปรุง"))))</f>
        <v>ปรับปรุง</v>
      </c>
    </row>
    <row r="88" spans="1:6" ht="51.75" customHeight="1">
      <c r="A88" s="55" t="s">
        <v>111</v>
      </c>
      <c r="B88" s="82">
        <v>3</v>
      </c>
      <c r="C88" s="63"/>
      <c r="D88" s="79">
        <f t="shared" si="6"/>
        <v>0</v>
      </c>
      <c r="E88" s="80" t="str">
        <f>IF(D88&gt;2.4,"5",IF(D88&gt;1.8,"4",IF(D88&gt;1.2,"3",IF(D88&gt;0.6,"2","1"))))</f>
        <v>1</v>
      </c>
      <c r="F88" s="81" t="str">
        <f>IF(D88&gt;2.4,"ดีเยี่ยม",IF(D88&gt;1.8,"ดีมาก",IF(D88&gt;1.2,"ดี",IF(D88&gt;0.6,"พอใช้","ปรับปรุง"))))</f>
        <v>ปรับปรุง</v>
      </c>
    </row>
    <row r="89" spans="1:6" ht="23.25">
      <c r="A89" s="55" t="s">
        <v>112</v>
      </c>
      <c r="B89" s="82">
        <v>2</v>
      </c>
      <c r="C89" s="63"/>
      <c r="D89" s="79">
        <f t="shared" si="6"/>
        <v>0</v>
      </c>
      <c r="E89" s="80" t="str">
        <f>IF(D89&gt;1.6,"5",IF(D89&gt;1.2,"4",IF(D89&gt;0.8,"3",IF(D89&gt;0.4,"2","1"))))</f>
        <v>1</v>
      </c>
      <c r="F89" s="81" t="str">
        <f>IF(D89&gt;1.79,"ดีเยี่ยม",IF(D89&gt;1.49,"ดีมาก",IF(D89&gt;1.19,"ดี",IF(D89&gt;0.99,"พอใช้","ปรับปรุง"))))</f>
        <v>ปรับปรุง</v>
      </c>
    </row>
    <row r="90" spans="1:6" ht="26.25">
      <c r="A90" s="66" t="s">
        <v>142</v>
      </c>
      <c r="B90" s="149">
        <f>SUM(B86,B82,B78,B38,B5)</f>
        <v>100</v>
      </c>
      <c r="C90" s="150"/>
      <c r="D90" s="92">
        <f>SUM(D82,D78,D38,D5,D86)</f>
        <v>0.8</v>
      </c>
      <c r="E90" s="67" t="str">
        <f>IF(D90&gt;89.99,"5",IF(D90&gt;74.99,"4",IF(D90&gt;59.99,"3",IF(D90&gt;49.99,"2","1"))))</f>
        <v>1</v>
      </c>
      <c r="F90" s="68" t="str">
        <f>IF(D90&gt;89.99,"ดีเยี่ยม",IF(D90&gt;74.99,"ดีมาก",IF(D90&gt;59.99,"ดี",IF(D90&gt;49.99,"พอใช้","ปรับปรุง"))))</f>
        <v>ปรับปรุง</v>
      </c>
    </row>
    <row r="94" ht="15" customHeight="1"/>
  </sheetData>
  <sheetProtection password="978A" sheet="1"/>
  <mergeCells count="31">
    <mergeCell ref="B67:C67"/>
    <mergeCell ref="A2:F2"/>
    <mergeCell ref="B13:C13"/>
    <mergeCell ref="B38:C38"/>
    <mergeCell ref="B5:C5"/>
    <mergeCell ref="B23:C23"/>
    <mergeCell ref="B6:C6"/>
    <mergeCell ref="B56:C56"/>
    <mergeCell ref="G2:P3"/>
    <mergeCell ref="G4:P4"/>
    <mergeCell ref="J13:M13"/>
    <mergeCell ref="B90:C90"/>
    <mergeCell ref="B28:C28"/>
    <mergeCell ref="B82:C82"/>
    <mergeCell ref="B86:C86"/>
    <mergeCell ref="B79:C79"/>
    <mergeCell ref="B78:C78"/>
    <mergeCell ref="B39:C39"/>
    <mergeCell ref="B71:C71"/>
    <mergeCell ref="B49:C49"/>
    <mergeCell ref="B87:C87"/>
    <mergeCell ref="A1:F1"/>
    <mergeCell ref="B83:C83"/>
    <mergeCell ref="B60:C60"/>
    <mergeCell ref="G12:O12"/>
    <mergeCell ref="G5:P5"/>
    <mergeCell ref="G6:P6"/>
    <mergeCell ref="G7:P7"/>
    <mergeCell ref="B33:C33"/>
    <mergeCell ref="B18:C18"/>
    <mergeCell ref="A3:F3"/>
  </mergeCells>
  <printOptions/>
  <pageMargins left="0.11811023622047245" right="0.11811023622047245" top="0.1968503937007874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ชัยมงคล</dc:creator>
  <cp:keywords/>
  <dc:description/>
  <cp:lastModifiedBy>Sky123.Org</cp:lastModifiedBy>
  <cp:lastPrinted>2012-05-08T01:39:26Z</cp:lastPrinted>
  <dcterms:created xsi:type="dcterms:W3CDTF">2011-10-08T23:19:21Z</dcterms:created>
  <dcterms:modified xsi:type="dcterms:W3CDTF">2014-06-26T03:27:53Z</dcterms:modified>
  <cp:category/>
  <cp:version/>
  <cp:contentType/>
  <cp:contentStatus/>
</cp:coreProperties>
</file>